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/>
  <mc:AlternateContent xmlns:mc="http://schemas.openxmlformats.org/markup-compatibility/2006">
    <mc:Choice Requires="x15">
      <x15ac:absPath xmlns:x15ac="http://schemas.microsoft.com/office/spreadsheetml/2010/11/ac" url="U:\2021\"/>
    </mc:Choice>
  </mc:AlternateContent>
  <xr:revisionPtr revIDLastSave="0" documentId="8_{25E2A150-997C-4D52-90A1-876F4C6BA398}" xr6:coauthVersionLast="47" xr6:coauthVersionMax="47" xr10:uidLastSave="{00000000-0000-0000-0000-000000000000}"/>
  <bookViews>
    <workbookView xWindow="-28920" yWindow="-120" windowWidth="29040" windowHeight="15840" activeTab="1" xr2:uid="{00000000-000D-0000-FFFF-FFFF00000000}"/>
  </bookViews>
  <sheets>
    <sheet name="Program Expense Detail" sheetId="7" r:id="rId1"/>
    <sheet name="Budget" sheetId="8" r:id="rId2"/>
  </sheets>
  <externalReferences>
    <externalReference r:id="rId3"/>
  </externalReferences>
  <definedNames>
    <definedName name="_xlnm.Print_Area" localSheetId="1">Budget!$B$1:$I$80</definedName>
    <definedName name="_xlnm.Print_Area" localSheetId="0">'Program Expense Detail'!$A$1:$P$161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C10" i="8" l="1"/>
  <c r="G34" i="8"/>
  <c r="H34" i="8"/>
  <c r="H27" i="8"/>
  <c r="E27" i="8"/>
  <c r="G53" i="8"/>
  <c r="H20" i="8"/>
  <c r="H19" i="8"/>
  <c r="H18" i="8"/>
  <c r="E24" i="8"/>
  <c r="E23" i="8"/>
  <c r="E22" i="8"/>
  <c r="E21" i="8"/>
  <c r="AB23" i="8"/>
  <c r="D23" i="8"/>
  <c r="C23" i="8"/>
  <c r="B23" i="8"/>
  <c r="AB25" i="8"/>
  <c r="K25" i="8"/>
  <c r="E25" i="8"/>
  <c r="D25" i="8"/>
  <c r="M25" i="8" s="1"/>
  <c r="C25" i="8"/>
  <c r="L25" i="8" s="1"/>
  <c r="B25" i="8"/>
  <c r="AB22" i="8"/>
  <c r="D22" i="8"/>
  <c r="C22" i="8"/>
  <c r="B22" i="8"/>
  <c r="J12" i="7"/>
  <c r="J11" i="7"/>
  <c r="J10" i="7"/>
  <c r="J9" i="7"/>
  <c r="J8" i="7"/>
  <c r="J7" i="7"/>
  <c r="J6" i="7"/>
  <c r="G13" i="7"/>
  <c r="J13" i="7" s="1"/>
  <c r="G11" i="7"/>
  <c r="G10" i="7"/>
  <c r="F130" i="7"/>
  <c r="D26" i="8"/>
  <c r="C26" i="8"/>
  <c r="B26" i="8"/>
  <c r="D24" i="8"/>
  <c r="C24" i="8"/>
  <c r="B24" i="8"/>
  <c r="D21" i="8"/>
  <c r="C21" i="8"/>
  <c r="B21" i="8"/>
  <c r="D20" i="8"/>
  <c r="C20" i="8"/>
  <c r="B20" i="8"/>
  <c r="D19" i="8"/>
  <c r="C19" i="8"/>
  <c r="B19" i="8"/>
  <c r="C18" i="8"/>
  <c r="B18" i="8"/>
  <c r="E80" i="7"/>
  <c r="E79" i="7"/>
  <c r="E78" i="7"/>
  <c r="E64" i="7"/>
  <c r="E60" i="7"/>
  <c r="E59" i="7"/>
  <c r="E58" i="7"/>
  <c r="E57" i="7"/>
  <c r="E52" i="7"/>
  <c r="E48" i="7"/>
  <c r="E47" i="7"/>
  <c r="E46" i="7"/>
  <c r="E45" i="7"/>
  <c r="C14" i="7"/>
  <c r="L23" i="8" l="1"/>
  <c r="M23" i="8"/>
  <c r="J23" i="8"/>
  <c r="K23" i="8"/>
  <c r="J25" i="8"/>
  <c r="G25" i="8" s="1"/>
  <c r="J22" i="8"/>
  <c r="K22" i="8"/>
  <c r="M22" i="8"/>
  <c r="L22" i="8"/>
  <c r="F129" i="7"/>
  <c r="F128" i="7"/>
  <c r="F127" i="7"/>
  <c r="F126" i="7"/>
  <c r="M30" i="8"/>
  <c r="L30" i="8"/>
  <c r="K30" i="8"/>
  <c r="J30" i="8"/>
  <c r="G30" i="8" s="1"/>
  <c r="M29" i="8"/>
  <c r="L29" i="8"/>
  <c r="K29" i="8"/>
  <c r="J29" i="8"/>
  <c r="M28" i="8"/>
  <c r="L28" i="8"/>
  <c r="K28" i="8"/>
  <c r="J28" i="8"/>
  <c r="M27" i="8"/>
  <c r="L27" i="8"/>
  <c r="K27" i="8"/>
  <c r="J27" i="8"/>
  <c r="AB26" i="8"/>
  <c r="AB24" i="8"/>
  <c r="AB21" i="8"/>
  <c r="AB20" i="8"/>
  <c r="AB19" i="8"/>
  <c r="AB18" i="8"/>
  <c r="G15" i="7"/>
  <c r="J15" i="7" s="1"/>
  <c r="G14" i="7"/>
  <c r="J14" i="7" s="1"/>
  <c r="D14" i="7"/>
  <c r="G12" i="7"/>
  <c r="K24" i="8" s="1"/>
  <c r="G9" i="7"/>
  <c r="G8" i="7"/>
  <c r="E20" i="8" s="1"/>
  <c r="G7" i="7"/>
  <c r="E19" i="8" s="1"/>
  <c r="G6" i="7"/>
  <c r="E18" i="8" s="1"/>
  <c r="E38" i="7"/>
  <c r="I27" i="8" l="1"/>
  <c r="G23" i="8"/>
  <c r="I25" i="8"/>
  <c r="Q25" i="8"/>
  <c r="S25" i="8" s="1"/>
  <c r="U25" i="8" s="1"/>
  <c r="W25" i="8" s="1"/>
  <c r="Y25" i="8" s="1"/>
  <c r="G29" i="8"/>
  <c r="Q29" i="8" s="1"/>
  <c r="S29" i="8" s="1"/>
  <c r="U29" i="8" s="1"/>
  <c r="W29" i="8" s="1"/>
  <c r="Y29" i="8" s="1"/>
  <c r="G22" i="8"/>
  <c r="I22" i="8" s="1"/>
  <c r="G28" i="8"/>
  <c r="Q28" i="8" s="1"/>
  <c r="S28" i="8" s="1"/>
  <c r="U28" i="8" s="1"/>
  <c r="W28" i="8" s="1"/>
  <c r="Y28" i="8" s="1"/>
  <c r="Q27" i="8"/>
  <c r="S27" i="8" s="1"/>
  <c r="U27" i="8" s="1"/>
  <c r="W27" i="8" s="1"/>
  <c r="Y27" i="8" s="1"/>
  <c r="E26" i="8"/>
  <c r="K26" i="8" s="1"/>
  <c r="M21" i="8"/>
  <c r="I30" i="8"/>
  <c r="Q30" i="8"/>
  <c r="S30" i="8" s="1"/>
  <c r="U30" i="8" s="1"/>
  <c r="W30" i="8" s="1"/>
  <c r="Y30" i="8" s="1"/>
  <c r="M24" i="8"/>
  <c r="J24" i="8"/>
  <c r="L24" i="8"/>
  <c r="I23" i="8" l="1"/>
  <c r="Q23" i="8"/>
  <c r="S23" i="8" s="1"/>
  <c r="U23" i="8" s="1"/>
  <c r="W23" i="8" s="1"/>
  <c r="Y23" i="8" s="1"/>
  <c r="AA23" i="8" s="1"/>
  <c r="AA25" i="8"/>
  <c r="Q22" i="8"/>
  <c r="S22" i="8" s="1"/>
  <c r="U22" i="8" s="1"/>
  <c r="W22" i="8" s="1"/>
  <c r="Y22" i="8" s="1"/>
  <c r="I29" i="8"/>
  <c r="AA28" i="8"/>
  <c r="I28" i="8"/>
  <c r="AA29" i="8"/>
  <c r="L26" i="8"/>
  <c r="M26" i="8"/>
  <c r="J26" i="8"/>
  <c r="K21" i="8"/>
  <c r="L21" i="8"/>
  <c r="J21" i="8"/>
  <c r="AA30" i="8"/>
  <c r="I19" i="8"/>
  <c r="Q19" i="8"/>
  <c r="S19" i="8" s="1"/>
  <c r="U19" i="8" s="1"/>
  <c r="W19" i="8" s="1"/>
  <c r="Y19" i="8" s="1"/>
  <c r="G24" i="8"/>
  <c r="Q20" i="8"/>
  <c r="S20" i="8" s="1"/>
  <c r="U20" i="8" s="1"/>
  <c r="W20" i="8" s="1"/>
  <c r="Y20" i="8" s="1"/>
  <c r="I20" i="8"/>
  <c r="AA27" i="8"/>
  <c r="AA22" i="8" l="1"/>
  <c r="G26" i="8"/>
  <c r="I26" i="8" s="1"/>
  <c r="G21" i="8"/>
  <c r="I21" i="8" s="1"/>
  <c r="AA20" i="8"/>
  <c r="I18" i="8"/>
  <c r="Q18" i="8"/>
  <c r="S18" i="8" s="1"/>
  <c r="U18" i="8" s="1"/>
  <c r="W18" i="8" s="1"/>
  <c r="Y18" i="8" s="1"/>
  <c r="I24" i="8"/>
  <c r="Q24" i="8"/>
  <c r="S24" i="8" s="1"/>
  <c r="U24" i="8" s="1"/>
  <c r="W24" i="8" s="1"/>
  <c r="Y24" i="8" s="1"/>
  <c r="AA19" i="8"/>
  <c r="Q26" i="8" l="1"/>
  <c r="S26" i="8" s="1"/>
  <c r="U26" i="8" s="1"/>
  <c r="W26" i="8" s="1"/>
  <c r="Y26" i="8" s="1"/>
  <c r="Q21" i="8"/>
  <c r="S21" i="8" s="1"/>
  <c r="U21" i="8" s="1"/>
  <c r="W21" i="8" s="1"/>
  <c r="Y21" i="8" s="1"/>
  <c r="AA18" i="8"/>
  <c r="AA24" i="8"/>
  <c r="I28" i="7"/>
  <c r="Y80" i="8"/>
  <c r="Y78" i="8"/>
  <c r="Y76" i="8"/>
  <c r="Y63" i="8"/>
  <c r="Y41" i="8"/>
  <c r="Y40" i="8"/>
  <c r="Y39" i="8"/>
  <c r="Y37" i="8"/>
  <c r="W78" i="8"/>
  <c r="W76" i="8"/>
  <c r="W63" i="8"/>
  <c r="W41" i="8"/>
  <c r="W40" i="8"/>
  <c r="W39" i="8"/>
  <c r="W37" i="8"/>
  <c r="AB74" i="8"/>
  <c r="AB73" i="8"/>
  <c r="AB72" i="8"/>
  <c r="AB71" i="8"/>
  <c r="AB70" i="8"/>
  <c r="AB69" i="8"/>
  <c r="AB68" i="8"/>
  <c r="AB67" i="8"/>
  <c r="E59" i="8"/>
  <c r="AB61" i="8"/>
  <c r="AB60" i="8"/>
  <c r="AB59" i="8"/>
  <c r="AB52" i="8"/>
  <c r="AB51" i="8"/>
  <c r="AB50" i="8"/>
  <c r="AB49" i="8"/>
  <c r="AB48" i="8"/>
  <c r="AB46" i="8"/>
  <c r="AB47" i="8"/>
  <c r="AB45" i="8"/>
  <c r="AB44" i="8"/>
  <c r="AB43" i="8"/>
  <c r="AB42" i="8"/>
  <c r="AA21" i="8" l="1"/>
  <c r="AA26" i="8"/>
  <c r="I87" i="7"/>
  <c r="AB66" i="8"/>
  <c r="H62" i="8"/>
  <c r="E60" i="8"/>
  <c r="I121" i="7"/>
  <c r="O61" i="8" s="1"/>
  <c r="M61" i="8" s="1"/>
  <c r="I120" i="7"/>
  <c r="O60" i="8" s="1"/>
  <c r="K60" i="8" s="1"/>
  <c r="I119" i="7"/>
  <c r="O59" i="8" s="1"/>
  <c r="J59" i="8" s="1"/>
  <c r="G129" i="7"/>
  <c r="G128" i="7"/>
  <c r="G127" i="7"/>
  <c r="G126" i="7"/>
  <c r="I74" i="7"/>
  <c r="I73" i="7"/>
  <c r="I35" i="7"/>
  <c r="I34" i="7"/>
  <c r="I33" i="7"/>
  <c r="I32" i="7"/>
  <c r="I31" i="7"/>
  <c r="I30" i="7"/>
  <c r="I29" i="7"/>
  <c r="J118" i="7" l="1"/>
  <c r="L60" i="8"/>
  <c r="M60" i="8"/>
  <c r="K59" i="8"/>
  <c r="L59" i="8"/>
  <c r="M59" i="8"/>
  <c r="J61" i="8"/>
  <c r="K61" i="8"/>
  <c r="L61" i="8"/>
  <c r="J60" i="8"/>
  <c r="G60" i="8" l="1"/>
  <c r="I60" i="8" s="1"/>
  <c r="G59" i="8"/>
  <c r="I59" i="8" s="1"/>
  <c r="G61" i="8"/>
  <c r="I61" i="8" s="1"/>
  <c r="F66" i="7"/>
  <c r="I66" i="7" s="1"/>
  <c r="Q61" i="8" l="1"/>
  <c r="S61" i="8" s="1"/>
  <c r="U61" i="8" s="1"/>
  <c r="W61" i="8" s="1"/>
  <c r="Y61" i="8" s="1"/>
  <c r="AA61" i="8" l="1"/>
  <c r="I78" i="8"/>
  <c r="I66" i="8"/>
  <c r="I65" i="8"/>
  <c r="I63" i="8"/>
  <c r="I57" i="8"/>
  <c r="I41" i="8"/>
  <c r="I40" i="8"/>
  <c r="I39" i="8"/>
  <c r="I37" i="8"/>
  <c r="H35" i="8"/>
  <c r="H36" i="8" s="1"/>
  <c r="H64" i="8" l="1"/>
  <c r="I23" i="7"/>
  <c r="I22" i="7"/>
  <c r="I21" i="7"/>
  <c r="I20" i="7"/>
  <c r="H79" i="8" l="1"/>
  <c r="I46" i="7" l="1"/>
  <c r="I101" i="7" l="1"/>
  <c r="I114" i="7"/>
  <c r="AA66" i="8" l="1"/>
  <c r="AA65" i="8"/>
  <c r="I147" i="7" l="1"/>
  <c r="I146" i="7"/>
  <c r="I143" i="7"/>
  <c r="I142" i="7"/>
  <c r="I64" i="7" l="1"/>
  <c r="U78" i="8" l="1"/>
  <c r="S78" i="8"/>
  <c r="Q78" i="8"/>
  <c r="U76" i="8"/>
  <c r="G76" i="8"/>
  <c r="I76" i="8" s="1"/>
  <c r="M75" i="8"/>
  <c r="L75" i="8"/>
  <c r="K75" i="8"/>
  <c r="J75" i="8"/>
  <c r="U63" i="8"/>
  <c r="S63" i="8"/>
  <c r="M62" i="8"/>
  <c r="L62" i="8"/>
  <c r="K62" i="8"/>
  <c r="J62" i="8"/>
  <c r="E61" i="8"/>
  <c r="U57" i="8"/>
  <c r="S57" i="8"/>
  <c r="M55" i="8"/>
  <c r="L55" i="8"/>
  <c r="K55" i="8"/>
  <c r="J55" i="8"/>
  <c r="M54" i="8"/>
  <c r="L54" i="8"/>
  <c r="K54" i="8"/>
  <c r="J54" i="8"/>
  <c r="M53" i="8"/>
  <c r="L53" i="8"/>
  <c r="K53" i="8"/>
  <c r="J53" i="8"/>
  <c r="U41" i="8"/>
  <c r="U40" i="8"/>
  <c r="U39" i="8"/>
  <c r="U37" i="8"/>
  <c r="S37" i="8"/>
  <c r="Q37" i="8"/>
  <c r="M32" i="8"/>
  <c r="L32" i="8"/>
  <c r="K32" i="8"/>
  <c r="J32" i="8"/>
  <c r="M31" i="8"/>
  <c r="L31" i="8"/>
  <c r="K31" i="8"/>
  <c r="J31" i="8"/>
  <c r="G75" i="8" l="1"/>
  <c r="Q60" i="8"/>
  <c r="S60" i="8" s="1"/>
  <c r="U60" i="8" s="1"/>
  <c r="AA57" i="8"/>
  <c r="AA40" i="8"/>
  <c r="AA78" i="8"/>
  <c r="AA37" i="8"/>
  <c r="AA39" i="8"/>
  <c r="AA41" i="8"/>
  <c r="AA63" i="8"/>
  <c r="G32" i="8"/>
  <c r="G31" i="8"/>
  <c r="G55" i="8"/>
  <c r="Q76" i="8"/>
  <c r="G54" i="8"/>
  <c r="I27" i="7"/>
  <c r="I26" i="7"/>
  <c r="I25" i="7"/>
  <c r="I24" i="7"/>
  <c r="I19" i="7"/>
  <c r="I55" i="8" l="1"/>
  <c r="AA60" i="8"/>
  <c r="W60" i="8"/>
  <c r="Y60" i="8" s="1"/>
  <c r="Q32" i="8"/>
  <c r="S32" i="8" s="1"/>
  <c r="U32" i="8" s="1"/>
  <c r="W32" i="8" s="1"/>
  <c r="Y32" i="8" s="1"/>
  <c r="I32" i="8"/>
  <c r="I53" i="8"/>
  <c r="I54" i="8"/>
  <c r="I31" i="8"/>
  <c r="I75" i="8"/>
  <c r="Q75" i="8"/>
  <c r="Q31" i="8"/>
  <c r="S31" i="8" s="1"/>
  <c r="U31" i="8" s="1"/>
  <c r="W31" i="8" s="1"/>
  <c r="Y31" i="8" s="1"/>
  <c r="Q53" i="8"/>
  <c r="Q54" i="8"/>
  <c r="S76" i="8"/>
  <c r="AA76" i="8" s="1"/>
  <c r="Q55" i="8"/>
  <c r="J18" i="7"/>
  <c r="AA32" i="8" l="1"/>
  <c r="AA31" i="8"/>
  <c r="G38" i="8"/>
  <c r="K18" i="7"/>
  <c r="K34" i="8"/>
  <c r="K35" i="8" s="1"/>
  <c r="K36" i="8" s="1"/>
  <c r="M34" i="8"/>
  <c r="M35" i="8" s="1"/>
  <c r="M36" i="8" s="1"/>
  <c r="L34" i="8"/>
  <c r="L35" i="8" s="1"/>
  <c r="L36" i="8" s="1"/>
  <c r="S75" i="8"/>
  <c r="U75" i="8" s="1"/>
  <c r="W75" i="8" s="1"/>
  <c r="Y75" i="8" s="1"/>
  <c r="S53" i="8"/>
  <c r="S54" i="8"/>
  <c r="S55" i="8"/>
  <c r="Q38" i="8" l="1"/>
  <c r="U55" i="8"/>
  <c r="W55" i="8" s="1"/>
  <c r="Y55" i="8" s="1"/>
  <c r="U54" i="8"/>
  <c r="W54" i="8" s="1"/>
  <c r="Y54" i="8" s="1"/>
  <c r="AA54" i="8" s="1"/>
  <c r="U53" i="8"/>
  <c r="W53" i="8" s="1"/>
  <c r="Y53" i="8" s="1"/>
  <c r="M38" i="8"/>
  <c r="J38" i="8"/>
  <c r="I38" i="8"/>
  <c r="K38" i="8"/>
  <c r="L38" i="8"/>
  <c r="S38" i="8"/>
  <c r="L18" i="7"/>
  <c r="J34" i="8"/>
  <c r="AA75" i="8"/>
  <c r="I126" i="7"/>
  <c r="AA55" i="8" l="1"/>
  <c r="AA53" i="8"/>
  <c r="U38" i="8"/>
  <c r="M18" i="7"/>
  <c r="J35" i="8"/>
  <c r="J36" i="8" s="1"/>
  <c r="I128" i="7"/>
  <c r="I129" i="7"/>
  <c r="I127" i="7"/>
  <c r="I130" i="7"/>
  <c r="I139" i="7"/>
  <c r="I138" i="7"/>
  <c r="I159" i="7"/>
  <c r="I158" i="7"/>
  <c r="I155" i="7"/>
  <c r="I154" i="7"/>
  <c r="I151" i="7"/>
  <c r="I150" i="7"/>
  <c r="I135" i="7"/>
  <c r="I134" i="7"/>
  <c r="I113" i="7"/>
  <c r="I112" i="7"/>
  <c r="I111" i="7"/>
  <c r="I100" i="7"/>
  <c r="I99" i="7"/>
  <c r="I98" i="7"/>
  <c r="I93" i="7"/>
  <c r="I92" i="7"/>
  <c r="I91" i="7"/>
  <c r="I80" i="7"/>
  <c r="I79" i="7"/>
  <c r="I78" i="7"/>
  <c r="I107" i="7"/>
  <c r="I106" i="7"/>
  <c r="I105" i="7"/>
  <c r="I86" i="7"/>
  <c r="I85" i="7"/>
  <c r="I72" i="7"/>
  <c r="I71" i="7"/>
  <c r="I67" i="7"/>
  <c r="I65" i="7"/>
  <c r="I60" i="7"/>
  <c r="I59" i="7"/>
  <c r="I58" i="7"/>
  <c r="I57" i="7"/>
  <c r="I52" i="7"/>
  <c r="I53" i="7"/>
  <c r="I48" i="7"/>
  <c r="I47" i="7"/>
  <c r="I45" i="7"/>
  <c r="J110" i="7" l="1"/>
  <c r="O52" i="8" s="1"/>
  <c r="J104" i="7"/>
  <c r="O51" i="8" s="1"/>
  <c r="N18" i="7"/>
  <c r="Y38" i="8" s="1"/>
  <c r="W38" i="8"/>
  <c r="J77" i="7"/>
  <c r="O47" i="8" s="1"/>
  <c r="I34" i="8"/>
  <c r="G35" i="8"/>
  <c r="I35" i="8" s="1"/>
  <c r="S34" i="8"/>
  <c r="S35" i="8" s="1"/>
  <c r="U34" i="8"/>
  <c r="Q34" i="8"/>
  <c r="J56" i="7"/>
  <c r="O44" i="8" s="1"/>
  <c r="J125" i="7"/>
  <c r="O67" i="8" s="1"/>
  <c r="J149" i="7"/>
  <c r="O72" i="8" s="1"/>
  <c r="J153" i="7"/>
  <c r="O73" i="8" s="1"/>
  <c r="J137" i="7"/>
  <c r="O69" i="8" s="1"/>
  <c r="J141" i="7"/>
  <c r="O70" i="8" s="1"/>
  <c r="J133" i="7"/>
  <c r="O68" i="8" s="1"/>
  <c r="J145" i="7"/>
  <c r="O71" i="8" s="1"/>
  <c r="J157" i="7"/>
  <c r="O74" i="8" s="1"/>
  <c r="J51" i="7"/>
  <c r="O43" i="8" s="1"/>
  <c r="J63" i="7"/>
  <c r="O45" i="8" s="1"/>
  <c r="J97" i="7"/>
  <c r="O50" i="8" s="1"/>
  <c r="J90" i="7"/>
  <c r="O49" i="8" s="1"/>
  <c r="J44" i="7"/>
  <c r="O42" i="8" s="1"/>
  <c r="J84" i="7"/>
  <c r="O48" i="8" s="1"/>
  <c r="J70" i="7"/>
  <c r="O46" i="8" s="1"/>
  <c r="AA38" i="8" l="1"/>
  <c r="U35" i="8"/>
  <c r="W35" i="8" s="1"/>
  <c r="Y35" i="8" s="1"/>
  <c r="Y34" i="8"/>
  <c r="W34" i="8"/>
  <c r="J49" i="8"/>
  <c r="M49" i="8"/>
  <c r="L49" i="8"/>
  <c r="K49" i="8"/>
  <c r="L46" i="8"/>
  <c r="K46" i="8"/>
  <c r="J46" i="8"/>
  <c r="M46" i="8"/>
  <c r="J43" i="8"/>
  <c r="L43" i="8"/>
  <c r="K43" i="8"/>
  <c r="M43" i="8"/>
  <c r="J72" i="8"/>
  <c r="L72" i="8"/>
  <c r="M72" i="8"/>
  <c r="K72" i="8"/>
  <c r="Q35" i="8"/>
  <c r="Q36" i="8" s="1"/>
  <c r="G36" i="8"/>
  <c r="I36" i="8" s="1"/>
  <c r="K50" i="8"/>
  <c r="L50" i="8"/>
  <c r="M50" i="8"/>
  <c r="J50" i="8"/>
  <c r="L48" i="8"/>
  <c r="M48" i="8"/>
  <c r="J48" i="8"/>
  <c r="K48" i="8"/>
  <c r="L74" i="8"/>
  <c r="K74" i="8"/>
  <c r="J74" i="8"/>
  <c r="M74" i="8"/>
  <c r="L73" i="8"/>
  <c r="K73" i="8"/>
  <c r="M73" i="8"/>
  <c r="J73" i="8"/>
  <c r="L68" i="8"/>
  <c r="K68" i="8"/>
  <c r="M68" i="8"/>
  <c r="J68" i="8"/>
  <c r="K71" i="8"/>
  <c r="J71" i="8"/>
  <c r="M71" i="8"/>
  <c r="L71" i="8"/>
  <c r="L69" i="8"/>
  <c r="M69" i="8"/>
  <c r="K69" i="8"/>
  <c r="J69" i="8"/>
  <c r="M44" i="8"/>
  <c r="L44" i="8"/>
  <c r="K44" i="8"/>
  <c r="J44" i="8"/>
  <c r="L52" i="8"/>
  <c r="K52" i="8"/>
  <c r="J52" i="8"/>
  <c r="M52" i="8"/>
  <c r="J51" i="8"/>
  <c r="L51" i="8"/>
  <c r="M51" i="8"/>
  <c r="K51" i="8"/>
  <c r="L42" i="8"/>
  <c r="M42" i="8"/>
  <c r="K42" i="8"/>
  <c r="J42" i="8"/>
  <c r="J47" i="8"/>
  <c r="K47" i="8"/>
  <c r="L47" i="8"/>
  <c r="M47" i="8"/>
  <c r="J70" i="8"/>
  <c r="L70" i="8"/>
  <c r="K70" i="8"/>
  <c r="M70" i="8"/>
  <c r="J45" i="8"/>
  <c r="L45" i="8"/>
  <c r="M45" i="8"/>
  <c r="K45" i="8"/>
  <c r="L67" i="8"/>
  <c r="M67" i="8"/>
  <c r="K67" i="8"/>
  <c r="J67" i="8"/>
  <c r="S36" i="8"/>
  <c r="J161" i="7"/>
  <c r="U36" i="8" l="1"/>
  <c r="AA34" i="8"/>
  <c r="Y36" i="8"/>
  <c r="W36" i="8"/>
  <c r="AA35" i="8"/>
  <c r="G72" i="8"/>
  <c r="I72" i="8" s="1"/>
  <c r="G43" i="8"/>
  <c r="G68" i="8"/>
  <c r="G74" i="8"/>
  <c r="I74" i="8" s="1"/>
  <c r="G73" i="8"/>
  <c r="I73" i="8" s="1"/>
  <c r="G70" i="8"/>
  <c r="I70" i="8" s="1"/>
  <c r="G47" i="8"/>
  <c r="K77" i="8"/>
  <c r="G71" i="8"/>
  <c r="I71" i="8" s="1"/>
  <c r="G69" i="8"/>
  <c r="I69" i="8" s="1"/>
  <c r="G44" i="8"/>
  <c r="L56" i="8"/>
  <c r="L64" i="8" s="1"/>
  <c r="K56" i="8"/>
  <c r="K64" i="8" s="1"/>
  <c r="M56" i="8"/>
  <c r="M64" i="8" s="1"/>
  <c r="M77" i="8"/>
  <c r="L77" i="8"/>
  <c r="G45" i="8"/>
  <c r="J56" i="8"/>
  <c r="J64" i="8" s="1"/>
  <c r="G67" i="8"/>
  <c r="J77" i="8"/>
  <c r="G56" i="8" l="1"/>
  <c r="I49" i="8"/>
  <c r="I51" i="8"/>
  <c r="I47" i="8"/>
  <c r="I48" i="8"/>
  <c r="I44" i="8"/>
  <c r="I50" i="8"/>
  <c r="I52" i="8"/>
  <c r="I45" i="8"/>
  <c r="I43" i="8"/>
  <c r="I42" i="8"/>
  <c r="AA36" i="8"/>
  <c r="Q68" i="8"/>
  <c r="S68" i="8" s="1"/>
  <c r="U68" i="8" s="1"/>
  <c r="I68" i="8"/>
  <c r="I67" i="8"/>
  <c r="I46" i="8"/>
  <c r="Q46" i="8"/>
  <c r="S46" i="8" s="1"/>
  <c r="U46" i="8" s="1"/>
  <c r="W46" i="8" s="1"/>
  <c r="Y46" i="8" s="1"/>
  <c r="Q43" i="8"/>
  <c r="S43" i="8" s="1"/>
  <c r="U43" i="8" s="1"/>
  <c r="W43" i="8" s="1"/>
  <c r="Y43" i="8" s="1"/>
  <c r="Q49" i="8"/>
  <c r="Q72" i="8"/>
  <c r="S72" i="8" s="1"/>
  <c r="U72" i="8" s="1"/>
  <c r="Q50" i="8"/>
  <c r="Q42" i="8"/>
  <c r="S42" i="8" s="1"/>
  <c r="U42" i="8" s="1"/>
  <c r="W42" i="8" s="1"/>
  <c r="Q70" i="8"/>
  <c r="S70" i="8" s="1"/>
  <c r="U70" i="8" s="1"/>
  <c r="Q48" i="8"/>
  <c r="S48" i="8" s="1"/>
  <c r="U48" i="8" s="1"/>
  <c r="W48" i="8" s="1"/>
  <c r="Y48" i="8" s="1"/>
  <c r="Q44" i="8"/>
  <c r="S44" i="8" s="1"/>
  <c r="U44" i="8" s="1"/>
  <c r="W44" i="8" s="1"/>
  <c r="Y44" i="8" s="1"/>
  <c r="Q47" i="8"/>
  <c r="S47" i="8" s="1"/>
  <c r="U47" i="8" s="1"/>
  <c r="W47" i="8" s="1"/>
  <c r="Y47" i="8" s="1"/>
  <c r="Q73" i="8"/>
  <c r="S73" i="8" s="1"/>
  <c r="Q74" i="8"/>
  <c r="Q51" i="8"/>
  <c r="Q69" i="8"/>
  <c r="S69" i="8" s="1"/>
  <c r="U69" i="8" s="1"/>
  <c r="Q45" i="8"/>
  <c r="S45" i="8" s="1"/>
  <c r="Q52" i="8"/>
  <c r="S52" i="8" s="1"/>
  <c r="U52" i="8" s="1"/>
  <c r="W52" i="8" s="1"/>
  <c r="Y52" i="8" s="1"/>
  <c r="Q71" i="8"/>
  <c r="S71" i="8" s="1"/>
  <c r="K79" i="8"/>
  <c r="L79" i="8"/>
  <c r="M79" i="8"/>
  <c r="G77" i="8"/>
  <c r="F27" i="8" s="1"/>
  <c r="J79" i="8"/>
  <c r="Q67" i="8"/>
  <c r="F25" i="8" l="1"/>
  <c r="F28" i="8"/>
  <c r="F29" i="8"/>
  <c r="F30" i="8"/>
  <c r="F18" i="8"/>
  <c r="F20" i="8"/>
  <c r="F19" i="8"/>
  <c r="F26" i="8"/>
  <c r="AA46" i="8"/>
  <c r="AA47" i="8"/>
  <c r="AA70" i="8"/>
  <c r="W70" i="8"/>
  <c r="Y70" i="8" s="1"/>
  <c r="AA68" i="8"/>
  <c r="W68" i="8"/>
  <c r="Y68" i="8" s="1"/>
  <c r="AA44" i="8"/>
  <c r="AA69" i="8"/>
  <c r="W69" i="8"/>
  <c r="Y69" i="8" s="1"/>
  <c r="AA72" i="8"/>
  <c r="W72" i="8"/>
  <c r="Y72" i="8" s="1"/>
  <c r="AA48" i="8"/>
  <c r="AA52" i="8"/>
  <c r="AA43" i="8"/>
  <c r="Y42" i="8"/>
  <c r="AA42" i="8" s="1"/>
  <c r="I77" i="8"/>
  <c r="I56" i="8"/>
  <c r="S49" i="8"/>
  <c r="S51" i="8"/>
  <c r="U71" i="8"/>
  <c r="S50" i="8"/>
  <c r="U73" i="8"/>
  <c r="Q56" i="8"/>
  <c r="S74" i="8"/>
  <c r="U74" i="8" s="1"/>
  <c r="W74" i="8" s="1"/>
  <c r="Y74" i="8" s="1"/>
  <c r="U45" i="8"/>
  <c r="W45" i="8" s="1"/>
  <c r="Y45" i="8" s="1"/>
  <c r="S67" i="8"/>
  <c r="Q77" i="8"/>
  <c r="U50" i="8" l="1"/>
  <c r="W50" i="8" s="1"/>
  <c r="Y50" i="8" s="1"/>
  <c r="AA73" i="8"/>
  <c r="W73" i="8"/>
  <c r="Y73" i="8" s="1"/>
  <c r="AA71" i="8"/>
  <c r="W71" i="8"/>
  <c r="Y71" i="8" s="1"/>
  <c r="U51" i="8"/>
  <c r="W51" i="8" s="1"/>
  <c r="Y51" i="8" s="1"/>
  <c r="U49" i="8"/>
  <c r="W49" i="8" s="1"/>
  <c r="Y49" i="8" s="1"/>
  <c r="AA45" i="8"/>
  <c r="AA74" i="8"/>
  <c r="S56" i="8"/>
  <c r="U67" i="8"/>
  <c r="W67" i="8" s="1"/>
  <c r="S77" i="8"/>
  <c r="AA50" i="8" l="1"/>
  <c r="Y56" i="8"/>
  <c r="U56" i="8"/>
  <c r="W56" i="8"/>
  <c r="AA49" i="8"/>
  <c r="AA51" i="8"/>
  <c r="Y67" i="8"/>
  <c r="Y77" i="8" s="1"/>
  <c r="W77" i="8"/>
  <c r="U77" i="8"/>
  <c r="AA67" i="8"/>
  <c r="AA56" i="8" l="1"/>
  <c r="AA77" i="8"/>
  <c r="Q59" i="8"/>
  <c r="S59" i="8" s="1"/>
  <c r="G62" i="8"/>
  <c r="I62" i="8" l="1"/>
  <c r="Q62" i="8"/>
  <c r="G64" i="8"/>
  <c r="U59" i="8"/>
  <c r="W59" i="8" s="1"/>
  <c r="S62" i="8"/>
  <c r="S64" i="8" s="1"/>
  <c r="S79" i="8" s="1"/>
  <c r="T77" i="8" s="1"/>
  <c r="W62" i="8" l="1"/>
  <c r="W64" i="8" s="1"/>
  <c r="W79" i="8" s="1"/>
  <c r="X77" i="8" s="1"/>
  <c r="Y59" i="8"/>
  <c r="Y62" i="8" s="1"/>
  <c r="Y64" i="8" s="1"/>
  <c r="Y79" i="8" s="1"/>
  <c r="I64" i="8"/>
  <c r="G79" i="8"/>
  <c r="C6" i="8" s="1"/>
  <c r="U62" i="8"/>
  <c r="U64" i="8" s="1"/>
  <c r="U79" i="8" s="1"/>
  <c r="V77" i="8" s="1"/>
  <c r="AA59" i="8"/>
  <c r="Q64" i="8"/>
  <c r="F24" i="8" l="1"/>
  <c r="F23" i="8"/>
  <c r="F22" i="8"/>
  <c r="F21" i="8"/>
  <c r="AA64" i="8"/>
  <c r="F42" i="8"/>
  <c r="AA79" i="8"/>
  <c r="F64" i="8"/>
  <c r="G81" i="8"/>
  <c r="AA62" i="8"/>
  <c r="F52" i="8"/>
  <c r="F46" i="8"/>
  <c r="I79" i="8"/>
  <c r="F76" i="8"/>
  <c r="J80" i="8"/>
  <c r="S80" i="8" s="1"/>
  <c r="L80" i="8"/>
  <c r="G80" i="8"/>
  <c r="Q80" i="8" s="1"/>
  <c r="F31" i="8"/>
  <c r="F44" i="8"/>
  <c r="F43" i="8"/>
  <c r="F71" i="8"/>
  <c r="F38" i="8"/>
  <c r="F53" i="8"/>
  <c r="F68" i="8"/>
  <c r="F72" i="8"/>
  <c r="F36" i="8"/>
  <c r="F60" i="8"/>
  <c r="F74" i="8"/>
  <c r="F67" i="8"/>
  <c r="F47" i="8"/>
  <c r="F48" i="8"/>
  <c r="F50" i="8"/>
  <c r="F56" i="8"/>
  <c r="F55" i="8"/>
  <c r="F54" i="8"/>
  <c r="F69" i="8"/>
  <c r="M80" i="8"/>
  <c r="W80" i="8" s="1"/>
  <c r="F73" i="8"/>
  <c r="F34" i="8"/>
  <c r="F32" i="8"/>
  <c r="K80" i="8"/>
  <c r="F45" i="8"/>
  <c r="F35" i="8"/>
  <c r="F70" i="8"/>
  <c r="F77" i="8"/>
  <c r="F75" i="8"/>
  <c r="F49" i="8"/>
  <c r="F51" i="8"/>
  <c r="F79" i="8"/>
  <c r="F59" i="8"/>
  <c r="F61" i="8"/>
  <c r="Q79" i="8"/>
  <c r="R77" i="8" l="1"/>
  <c r="R38" i="8"/>
  <c r="R36" i="8"/>
  <c r="U80" i="8"/>
  <c r="AA80" i="8"/>
  <c r="C11" i="8"/>
  <c r="R64" i="8"/>
</calcChain>
</file>

<file path=xl/sharedStrings.xml><?xml version="1.0" encoding="utf-8"?>
<sst xmlns="http://schemas.openxmlformats.org/spreadsheetml/2006/main" count="324" uniqueCount="203">
  <si>
    <t>Proposed Funding Information:</t>
  </si>
  <si>
    <t>Name of Organization:</t>
  </si>
  <si>
    <t>HopeSource</t>
  </si>
  <si>
    <t>Grant ID:</t>
  </si>
  <si>
    <t>Total Grant Funds Requested:</t>
  </si>
  <si>
    <t>Application Fiscal Year:</t>
  </si>
  <si>
    <t>Proposed CoC Code(s):</t>
  </si>
  <si>
    <t>County/State(s) to be Served:</t>
  </si>
  <si>
    <t>Proposed # of Households Served:</t>
  </si>
  <si>
    <t>Average Amount per Household Served:</t>
  </si>
  <si>
    <t>Program Expenses</t>
  </si>
  <si>
    <t>1. Personnel/Labor</t>
  </si>
  <si>
    <t># FTE</t>
  </si>
  <si>
    <t>% FTE</t>
  </si>
  <si>
    <t>Base Annual Salary/Wage</t>
  </si>
  <si>
    <t>Title and Organization</t>
  </si>
  <si>
    <t>Subtotal Salaries/Wages</t>
  </si>
  <si>
    <t>Fringe Benefits</t>
  </si>
  <si>
    <t>Subtotal Personnel</t>
  </si>
  <si>
    <t>Accreditation Costs (CARF/COA)</t>
  </si>
  <si>
    <t>Computer Equipment</t>
  </si>
  <si>
    <t>Office Supplies</t>
  </si>
  <si>
    <t>Communication</t>
  </si>
  <si>
    <t>Outreach</t>
  </si>
  <si>
    <t>Office Equipment</t>
  </si>
  <si>
    <t>Travel</t>
  </si>
  <si>
    <t>4. Vehicle Lease Cost:</t>
  </si>
  <si>
    <t>Actual Lease Cost:</t>
  </si>
  <si>
    <t>Finance, HR and Admin staff salary and wage</t>
  </si>
  <si>
    <t xml:space="preserve">Audit Fee </t>
  </si>
  <si>
    <t>Professional Fee</t>
  </si>
  <si>
    <t>General Office Supplies and Furniture</t>
  </si>
  <si>
    <t>General Office Space and Utilities</t>
  </si>
  <si>
    <t xml:space="preserve">Training and Technical Assistance </t>
  </si>
  <si>
    <t>Others</t>
  </si>
  <si>
    <t>General Liability Insurance</t>
  </si>
  <si>
    <t>Subtotal Administrative Expenses</t>
  </si>
  <si>
    <t>Grand Total</t>
  </si>
  <si>
    <t>Detailed Narrative Justification</t>
  </si>
  <si>
    <t>Educational Materials</t>
  </si>
  <si>
    <t>Rent Assistance</t>
  </si>
  <si>
    <t>Grant Budget Template</t>
  </si>
  <si>
    <t>Grant Funds FY17 Quarter 1</t>
  </si>
  <si>
    <t xml:space="preserve"> Grant Funds FY17 Quarter 2</t>
  </si>
  <si>
    <t>Grant Funds FY17 Quarter 3</t>
  </si>
  <si>
    <t xml:space="preserve"> Grant Funds FY17 Quarter 4</t>
  </si>
  <si>
    <t xml:space="preserve">I. Provision and Coordination of Services </t>
  </si>
  <si>
    <t>3. Other Non-Personnel Program Expenses</t>
  </si>
  <si>
    <t>Subtotal Program Expenses</t>
  </si>
  <si>
    <t>% of Total Grant</t>
  </si>
  <si>
    <t>All Training</t>
  </si>
  <si>
    <t>Cell Phones</t>
  </si>
  <si>
    <t>IT Support</t>
  </si>
  <si>
    <t>Vehicle Mileage</t>
  </si>
  <si>
    <t>Unit</t>
  </si>
  <si>
    <t>Cost/Unit</t>
  </si>
  <si>
    <t>Frequency</t>
  </si>
  <si>
    <t>CARF Annual Costs</t>
  </si>
  <si>
    <t>Program Expense Budget Detail</t>
  </si>
  <si>
    <t>Monitor</t>
  </si>
  <si>
    <t>Printer</t>
  </si>
  <si>
    <t>Lap Top</t>
  </si>
  <si>
    <t>Total</t>
  </si>
  <si>
    <t>Justification</t>
  </si>
  <si>
    <t>Year One</t>
  </si>
  <si>
    <t>Year Two</t>
  </si>
  <si>
    <t>Year Three</t>
  </si>
  <si>
    <t>Administration</t>
  </si>
  <si>
    <t>Office Phones</t>
  </si>
  <si>
    <t>Finance</t>
  </si>
  <si>
    <t>HR</t>
  </si>
  <si>
    <t>Admin</t>
  </si>
  <si>
    <t>Support</t>
  </si>
  <si>
    <t>Motivational Interviewing</t>
  </si>
  <si>
    <t>Tenant Landlord</t>
  </si>
  <si>
    <t>Trauma Informed Care</t>
  </si>
  <si>
    <t>Program allocation for annual accreditation costs for CARF certification</t>
  </si>
  <si>
    <t xml:space="preserve">Printed outreach materials </t>
  </si>
  <si>
    <t>Posters, flyer</t>
  </si>
  <si>
    <t>Desk</t>
  </si>
  <si>
    <t>Chair</t>
  </si>
  <si>
    <t>File cabinet</t>
  </si>
  <si>
    <t>II. Administrative Expenses</t>
  </si>
  <si>
    <t>BoS 501</t>
  </si>
  <si>
    <t>Site expenses and related items for Quarterly Landlord Meetings</t>
  </si>
  <si>
    <t xml:space="preserve"> </t>
  </si>
  <si>
    <t>Fees for legal review of contract documents</t>
  </si>
  <si>
    <t>Office desk, chair, file cabinet and misc. office items for main office space</t>
  </si>
  <si>
    <t>Monthly office space allocation for main office space = $125 per/mo. x 12 mo.</t>
  </si>
  <si>
    <t>Miscellaneous costs associated with grant operations</t>
  </si>
  <si>
    <t>Allocation of annual insurance costs related to grant operations</t>
  </si>
  <si>
    <t>Proportionate share of Finance, HR, Administration and Support staffing required to support grant</t>
  </si>
  <si>
    <t>Allocation of annual audit fee for internal and external fiscal audit</t>
  </si>
  <si>
    <t>Other Non-Personnel Program Expenses</t>
  </si>
  <si>
    <t>Staffing</t>
  </si>
  <si>
    <t>Costs associates with training and technical assistance for grant related disciplines</t>
  </si>
  <si>
    <t>Direct Services</t>
  </si>
  <si>
    <t>Rent Deposit</t>
  </si>
  <si>
    <t>Employment Needs</t>
  </si>
  <si>
    <t>Quarterly Meeting</t>
  </si>
  <si>
    <t>Outreach Materials</t>
  </si>
  <si>
    <t>Website Development</t>
  </si>
  <si>
    <t>Development</t>
  </si>
  <si>
    <t>Hosting</t>
  </si>
  <si>
    <t>Advertising - Newspaper</t>
  </si>
  <si>
    <t>Advertising - Radio</t>
  </si>
  <si>
    <t>Diversion Flex Fund</t>
  </si>
  <si>
    <t>Overnight Stay</t>
  </si>
  <si>
    <t xml:space="preserve">Per Diem </t>
  </si>
  <si>
    <t xml:space="preserve">Airfare </t>
  </si>
  <si>
    <t>TH Crisis Home Lease &amp; utilities</t>
  </si>
  <si>
    <t>Flex Fund - Living Support</t>
  </si>
  <si>
    <t xml:space="preserve">TH Host Home </t>
  </si>
  <si>
    <t>RRH Rental Assistance</t>
  </si>
  <si>
    <t>Housing First</t>
  </si>
  <si>
    <t>Essential Needs</t>
  </si>
  <si>
    <t>Laundry Vouchers</t>
  </si>
  <si>
    <t>Remote office utilities</t>
  </si>
  <si>
    <t>Trash removal</t>
  </si>
  <si>
    <t>Septic Service</t>
  </si>
  <si>
    <t>Initial website development and monthly hosting costs for dedicated website</t>
  </si>
  <si>
    <t>Printed brochures, flyers, posters for homeless outreach and promotion; advertising in local news outlets</t>
  </si>
  <si>
    <t xml:space="preserve">Overnight travel, hotel, per diem for Program development and oversight of program operations; local milage for Shelter Support services </t>
  </si>
  <si>
    <t>Tablet</t>
  </si>
  <si>
    <t>Hrs./Wk.</t>
  </si>
  <si>
    <t>Yr. 1</t>
  </si>
  <si>
    <t>Yr. 2</t>
  </si>
  <si>
    <t>Yr. 3</t>
  </si>
  <si>
    <t>Meals/Food Assistance</t>
  </si>
  <si>
    <t>$/Hr.</t>
  </si>
  <si>
    <t>Annual Increase:</t>
  </si>
  <si>
    <t>Space Allocation</t>
  </si>
  <si>
    <t>Office Space Costs</t>
  </si>
  <si>
    <t>Printing</t>
  </si>
  <si>
    <t>Copies</t>
  </si>
  <si>
    <t>Postage</t>
  </si>
  <si>
    <t>Other</t>
  </si>
  <si>
    <t>Advertising</t>
  </si>
  <si>
    <t>Vehicle</t>
  </si>
  <si>
    <t>Lease/Loan Cost</t>
  </si>
  <si>
    <t>Fuel/Mileage Cost</t>
  </si>
  <si>
    <t>Maintenance</t>
  </si>
  <si>
    <t>Maintenance Cost:</t>
  </si>
  <si>
    <t>Mileage/Fuel Cost:</t>
  </si>
  <si>
    <t>Total Funds                  Year One</t>
  </si>
  <si>
    <t>Other Rent Expenses</t>
  </si>
  <si>
    <t>Mortgage Assistance</t>
  </si>
  <si>
    <t>Child Care Services</t>
  </si>
  <si>
    <t>Sub total wages for line items above</t>
  </si>
  <si>
    <t>No Direct Services provided through this funding</t>
  </si>
  <si>
    <t>Total Wages &amp; Fringe Benefits</t>
  </si>
  <si>
    <t>Standard mileage rate for business use of personal vehicles @ $.56/mi</t>
  </si>
  <si>
    <t xml:space="preserve">20% FTE (2080 x $20/hr.) dedicated to peer bridging, client connection and advocacy and service provider staff training </t>
  </si>
  <si>
    <t>FICA, Medicare expense, employee tax, health benefits, L&amp;I tax expense @ 25% of salaries/wages</t>
  </si>
  <si>
    <t>Year Four</t>
  </si>
  <si>
    <t>Year Five</t>
  </si>
  <si>
    <t>Yr 4</t>
  </si>
  <si>
    <t>Yr 5</t>
  </si>
  <si>
    <t xml:space="preserve">Program/Grant Management support -3% utilization of FTE (2080 x $25/hr.) </t>
  </si>
  <si>
    <t>3% FTE (2080 x $20/hr. ) dedicated to HMIS data management and program support</t>
  </si>
  <si>
    <t>FY 2021 - 2025</t>
  </si>
  <si>
    <t>Kittitas</t>
  </si>
  <si>
    <t>5 Year Grant Fund Total</t>
  </si>
  <si>
    <t>Mortgage Assistance = 40 @ $1350 x 6 months - Rent Assistance = 40 @ $850 x 6</t>
  </si>
  <si>
    <t>Vehicle lease ($486/mo. x 1 vehicles)</t>
  </si>
  <si>
    <t>Oil change ($100 x 4 x 1 vehicles); Car Wash ($10 x 26 x 1 vehicles)</t>
  </si>
  <si>
    <t>Utility Asistance</t>
  </si>
  <si>
    <t>WX/Home Reapirs</t>
  </si>
  <si>
    <t>FTE</t>
  </si>
  <si>
    <t>Initial training for FTE in core competencies, Coordinated Entry, Diversion, Shelter Operations,  Landlord Tenant Law, Motivational Interviewing, Trauma Informed Care</t>
  </si>
  <si>
    <t>Laptop, monitor, printer for Program Manager and Operations  FTE</t>
  </si>
  <si>
    <t>Space cost allocation for office work space for FTE @ $100 per/mo.</t>
  </si>
  <si>
    <t>Misc. office and printer supplies @ $10 per/o x 12 mo. x 2.75FTE</t>
  </si>
  <si>
    <t>Office desk, chair, file cabinet and misc. office items for office space for  FTE</t>
  </si>
  <si>
    <t>Monthly cell phone usage  x  $65 per month x  FTE</t>
  </si>
  <si>
    <t>Services</t>
  </si>
  <si>
    <t xml:space="preserve">.25 FTE (2080 x $21/hr.) dedicated to Housing &amp; SupportServices; Coordinated Entry, Diversion, Referrals and service provider staff training </t>
  </si>
  <si>
    <t xml:space="preserve">10% FTE (2080 x $21/hr.) dedicated to Project Suport and service provider staff training </t>
  </si>
  <si>
    <t>Peer Bridger</t>
  </si>
  <si>
    <t xml:space="preserve">25% FTE (2080 x $21/hr.) dedicated to Training Development and End User and service provider staff training </t>
  </si>
  <si>
    <t>New FTE</t>
  </si>
  <si>
    <t>Total  Program FTE</t>
  </si>
  <si>
    <t>Overnight Support 10PM - 6 AM</t>
  </si>
  <si>
    <t>Overnight Support  Sat/Sun 10PM - 6 AM</t>
  </si>
  <si>
    <t>Wks</t>
  </si>
  <si>
    <t>Rent/Utilities</t>
  </si>
  <si>
    <t>Communication - CWS Cell Phone</t>
  </si>
  <si>
    <t>Off Site Office Space</t>
  </si>
  <si>
    <t>Maintenance &amp; Repairs</t>
  </si>
  <si>
    <t xml:space="preserve">Cleaning &amp; Supplies </t>
  </si>
  <si>
    <t>Laundry Service - Weekly</t>
  </si>
  <si>
    <t xml:space="preserve">Guest Laundry Vouchers - 100 Guests </t>
  </si>
  <si>
    <t>TV Trays - One Time Expense</t>
  </si>
  <si>
    <t>Sleeping Bags - One Time Expense</t>
  </si>
  <si>
    <t>PPE Masks/Gloves - One Time Expense</t>
  </si>
  <si>
    <t>Motel Vouchers - 5 Holiday Evenings</t>
  </si>
  <si>
    <t>2021 HopeSource/KVMA Cold Weather Shelter</t>
  </si>
  <si>
    <t>Program Manager - HS</t>
  </si>
  <si>
    <t>Client Advocate - CE - HS</t>
  </si>
  <si>
    <t>Volunteer Coordination - HS</t>
  </si>
  <si>
    <t>Grant Fund Request
Year One</t>
  </si>
  <si>
    <t>KVMA/Community Volunteer Hours - $18 x 1500 Hours (In Kind)</t>
  </si>
  <si>
    <t>Matching and In Kind         Year One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</si>
</sst>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7" formatCode="&quot;$&quot;#,##0.00_);\(&quot;$&quot;#,##0.00\)"/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(* #,##0_);_(* \(#,##0\);_(* &quot;-&quot;??_);_(@_)"/>
    <numFmt numFmtId="165" formatCode="0.0"/>
    <numFmt numFmtId="166" formatCode="_(&quot;$&quot;* #,##0_);_(&quot;$&quot;* \(#,##0\);_(&quot;$&quot;* &quot;-&quot;??_);_(@_)"/>
  </numFmts>
  <fonts count="2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4"/>
      <color indexed="8"/>
      <name val="Calibri"/>
      <family val="2"/>
    </font>
    <font>
      <b/>
      <sz val="11"/>
      <color indexed="8"/>
      <name val="Calibri"/>
      <family val="2"/>
    </font>
    <font>
      <b/>
      <i/>
      <sz val="14"/>
      <color indexed="8"/>
      <name val="Calibri"/>
      <family val="2"/>
    </font>
    <font>
      <sz val="14"/>
      <color indexed="8"/>
      <name val="Calibri"/>
      <family val="2"/>
    </font>
    <font>
      <sz val="11"/>
      <color indexed="8"/>
      <name val="Calibri"/>
      <family val="2"/>
    </font>
    <font>
      <sz val="12"/>
      <color indexed="8"/>
      <name val="Calibri"/>
      <family val="2"/>
    </font>
    <font>
      <b/>
      <sz val="12"/>
      <color indexed="8"/>
      <name val="Calibri"/>
      <family val="2"/>
    </font>
    <font>
      <b/>
      <u/>
      <sz val="11"/>
      <color indexed="8"/>
      <name val="Calibri"/>
      <family val="2"/>
    </font>
    <font>
      <b/>
      <i/>
      <u/>
      <sz val="14"/>
      <color indexed="8"/>
      <name val="Calibri"/>
      <family val="2"/>
    </font>
    <font>
      <b/>
      <u/>
      <sz val="14"/>
      <color indexed="8"/>
      <name val="Calibri"/>
      <family val="2"/>
    </font>
    <font>
      <i/>
      <sz val="11"/>
      <color indexed="8"/>
      <name val="Calibri"/>
      <family val="2"/>
    </font>
    <font>
      <i/>
      <sz val="12"/>
      <color indexed="8"/>
      <name val="Calibri"/>
      <family val="2"/>
    </font>
    <font>
      <b/>
      <i/>
      <sz val="11"/>
      <color indexed="8"/>
      <name val="Calibri"/>
      <family val="2"/>
    </font>
    <font>
      <b/>
      <sz val="16"/>
      <color indexed="8"/>
      <name val="Calibri"/>
      <family val="2"/>
    </font>
    <font>
      <b/>
      <u/>
      <sz val="16"/>
      <color indexed="8"/>
      <name val="Calibri"/>
      <family val="2"/>
    </font>
    <font>
      <sz val="16"/>
      <color indexed="8"/>
      <name val="Calibri"/>
      <family val="2"/>
    </font>
    <font>
      <sz val="10"/>
      <color indexed="8"/>
      <name val="Calibri"/>
      <family val="2"/>
    </font>
    <font>
      <sz val="10"/>
      <name val="Arial"/>
      <family val="2"/>
    </font>
    <font>
      <b/>
      <sz val="18"/>
      <color theme="1"/>
      <name val="Calibri"/>
      <family val="2"/>
      <scheme val="minor"/>
    </font>
    <font>
      <sz val="18"/>
      <color theme="1"/>
      <name val="Calibri"/>
      <family val="2"/>
      <scheme val="minor"/>
    </font>
  </fonts>
  <fills count="1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99CCFF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EF8A6F"/>
        <bgColor indexed="64"/>
      </patternFill>
    </fill>
    <fill>
      <patternFill patternType="solid">
        <fgColor rgb="FFFFFF00"/>
        <bgColor indexed="64"/>
      </patternFill>
    </fill>
  </fills>
  <borders count="49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</borders>
  <cellStyleXfs count="5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9" fillId="0" borderId="0"/>
  </cellStyleXfs>
  <cellXfs count="343">
    <xf numFmtId="0" fontId="0" fillId="0" borderId="0" xfId="0"/>
    <xf numFmtId="0" fontId="0" fillId="2" borderId="0" xfId="0" applyFill="1"/>
    <xf numFmtId="0" fontId="2" fillId="3" borderId="1" xfId="0" applyFont="1" applyFill="1" applyBorder="1"/>
    <xf numFmtId="0" fontId="5" fillId="2" borderId="0" xfId="0" applyFont="1" applyFill="1"/>
    <xf numFmtId="0" fontId="2" fillId="3" borderId="2" xfId="0" applyFont="1" applyFill="1" applyBorder="1"/>
    <xf numFmtId="0" fontId="2" fillId="3" borderId="6" xfId="0" applyFont="1" applyFill="1" applyBorder="1"/>
    <xf numFmtId="0" fontId="8" fillId="5" borderId="17" xfId="0" applyFont="1" applyFill="1" applyBorder="1" applyAlignment="1">
      <alignment horizontal="center" vertical="center" wrapText="1"/>
    </xf>
    <xf numFmtId="0" fontId="8" fillId="6" borderId="18" xfId="0" applyFont="1" applyFill="1" applyBorder="1" applyAlignment="1">
      <alignment horizontal="left" vertical="center"/>
    </xf>
    <xf numFmtId="0" fontId="8" fillId="6" borderId="19" xfId="0" applyFont="1" applyFill="1" applyBorder="1" applyAlignment="1">
      <alignment horizontal="left" vertical="center"/>
    </xf>
    <xf numFmtId="0" fontId="8" fillId="6" borderId="19" xfId="0" applyFont="1" applyFill="1" applyBorder="1" applyAlignment="1">
      <alignment horizontal="center" wrapText="1"/>
    </xf>
    <xf numFmtId="0" fontId="8" fillId="6" borderId="19" xfId="0" applyFont="1" applyFill="1" applyBorder="1" applyAlignment="1">
      <alignment horizontal="center" vertical="center" wrapText="1"/>
    </xf>
    <xf numFmtId="0" fontId="9" fillId="2" borderId="21" xfId="0" applyFont="1" applyFill="1" applyBorder="1" applyAlignment="1">
      <alignment horizontal="left" indent="1"/>
    </xf>
    <xf numFmtId="0" fontId="6" fillId="2" borderId="0" xfId="0" applyFont="1" applyFill="1" applyBorder="1"/>
    <xf numFmtId="0" fontId="3" fillId="2" borderId="0" xfId="0" applyFont="1" applyFill="1" applyBorder="1" applyAlignment="1">
      <alignment horizontal="center" wrapText="1"/>
    </xf>
    <xf numFmtId="0" fontId="6" fillId="2" borderId="21" xfId="0" applyFont="1" applyFill="1" applyBorder="1" applyAlignment="1">
      <alignment horizontal="left" indent="2"/>
    </xf>
    <xf numFmtId="164" fontId="6" fillId="2" borderId="0" xfId="1" applyNumberFormat="1" applyFont="1" applyFill="1" applyBorder="1"/>
    <xf numFmtId="0" fontId="6" fillId="7" borderId="2" xfId="0" applyFont="1" applyFill="1" applyBorder="1" applyAlignment="1" applyProtection="1">
      <alignment horizontal="left" indent="3"/>
      <protection locked="0"/>
    </xf>
    <xf numFmtId="9" fontId="6" fillId="7" borderId="13" xfId="3" applyFont="1" applyFill="1" applyBorder="1" applyProtection="1">
      <protection locked="0"/>
    </xf>
    <xf numFmtId="39" fontId="6" fillId="4" borderId="13" xfId="1" applyNumberFormat="1" applyFont="1" applyFill="1" applyBorder="1" applyProtection="1">
      <protection locked="0"/>
    </xf>
    <xf numFmtId="9" fontId="6" fillId="0" borderId="14" xfId="3" applyFont="1" applyBorder="1" applyAlignment="1">
      <alignment horizontal="center"/>
    </xf>
    <xf numFmtId="0" fontId="6" fillId="2" borderId="0" xfId="0" applyFont="1" applyFill="1" applyBorder="1" applyAlignment="1">
      <alignment horizontal="left" indent="2"/>
    </xf>
    <xf numFmtId="9" fontId="6" fillId="0" borderId="13" xfId="3" applyFont="1" applyBorder="1" applyAlignment="1">
      <alignment horizontal="center"/>
    </xf>
    <xf numFmtId="44" fontId="6" fillId="0" borderId="13" xfId="1" applyNumberFormat="1" applyFont="1" applyBorder="1" applyAlignment="1">
      <alignment horizontal="center"/>
    </xf>
    <xf numFmtId="9" fontId="6" fillId="2" borderId="0" xfId="3" applyFont="1" applyFill="1" applyBorder="1"/>
    <xf numFmtId="44" fontId="6" fillId="4" borderId="13" xfId="1" applyNumberFormat="1" applyFont="1" applyFill="1" applyBorder="1" applyAlignment="1" applyProtection="1">
      <alignment horizontal="center"/>
      <protection locked="0"/>
    </xf>
    <xf numFmtId="0" fontId="9" fillId="2" borderId="0" xfId="0" applyFont="1" applyFill="1" applyBorder="1" applyAlignment="1">
      <alignment horizontal="left" indent="1"/>
    </xf>
    <xf numFmtId="9" fontId="3" fillId="0" borderId="13" xfId="3" applyFont="1" applyBorder="1" applyAlignment="1">
      <alignment horizontal="center"/>
    </xf>
    <xf numFmtId="44" fontId="3" fillId="0" borderId="13" xfId="0" applyNumberFormat="1" applyFont="1" applyBorder="1" applyAlignment="1">
      <alignment horizontal="center"/>
    </xf>
    <xf numFmtId="0" fontId="6" fillId="2" borderId="21" xfId="0" applyFont="1" applyFill="1" applyBorder="1"/>
    <xf numFmtId="0" fontId="6" fillId="2" borderId="0" xfId="0" applyFont="1" applyFill="1" applyBorder="1" applyAlignment="1">
      <alignment horizontal="center"/>
    </xf>
    <xf numFmtId="44" fontId="6" fillId="2" borderId="0" xfId="0" applyNumberFormat="1" applyFont="1" applyFill="1" applyBorder="1" applyAlignment="1">
      <alignment horizontal="center"/>
    </xf>
    <xf numFmtId="44" fontId="3" fillId="7" borderId="13" xfId="2" applyNumberFormat="1" applyFont="1" applyFill="1" applyBorder="1" applyAlignment="1" applyProtection="1">
      <alignment horizontal="center"/>
      <protection locked="0"/>
    </xf>
    <xf numFmtId="9" fontId="6" fillId="2" borderId="0" xfId="3" applyFont="1" applyFill="1" applyBorder="1" applyAlignment="1">
      <alignment horizontal="center"/>
    </xf>
    <xf numFmtId="44" fontId="6" fillId="2" borderId="0" xfId="2" applyNumberFormat="1" applyFont="1" applyFill="1" applyBorder="1" applyAlignment="1">
      <alignment horizontal="center"/>
    </xf>
    <xf numFmtId="0" fontId="9" fillId="2" borderId="0" xfId="0" applyFont="1" applyFill="1" applyBorder="1" applyAlignment="1">
      <alignment horizontal="center"/>
    </xf>
    <xf numFmtId="0" fontId="6" fillId="2" borderId="23" xfId="0" applyFont="1" applyFill="1" applyBorder="1" applyAlignment="1">
      <alignment horizontal="left" indent="3"/>
    </xf>
    <xf numFmtId="0" fontId="6" fillId="2" borderId="0" xfId="0" applyFont="1" applyFill="1" applyBorder="1" applyAlignment="1">
      <alignment horizontal="left" indent="1"/>
    </xf>
    <xf numFmtId="166" fontId="6" fillId="2" borderId="0" xfId="2" applyNumberFormat="1" applyFont="1" applyFill="1" applyBorder="1"/>
    <xf numFmtId="44" fontId="6" fillId="4" borderId="13" xfId="0" applyNumberFormat="1" applyFont="1" applyFill="1" applyBorder="1" applyAlignment="1" applyProtection="1">
      <alignment horizontal="center"/>
      <protection locked="0"/>
    </xf>
    <xf numFmtId="0" fontId="6" fillId="2" borderId="13" xfId="0" applyFont="1" applyFill="1" applyBorder="1"/>
    <xf numFmtId="44" fontId="3" fillId="2" borderId="13" xfId="2" applyNumberFormat="1" applyFont="1" applyFill="1" applyBorder="1" applyAlignment="1">
      <alignment horizontal="center"/>
    </xf>
    <xf numFmtId="0" fontId="6" fillId="2" borderId="2" xfId="0" applyFont="1" applyFill="1" applyBorder="1" applyAlignment="1">
      <alignment horizontal="left" indent="3"/>
    </xf>
    <xf numFmtId="0" fontId="6" fillId="7" borderId="13" xfId="0" applyFont="1" applyFill="1" applyBorder="1" applyProtection="1">
      <protection locked="0"/>
    </xf>
    <xf numFmtId="0" fontId="2" fillId="2" borderId="0" xfId="0" applyFont="1" applyFill="1" applyBorder="1"/>
    <xf numFmtId="44" fontId="2" fillId="0" borderId="13" xfId="0" applyNumberFormat="1" applyFont="1" applyBorder="1" applyAlignment="1">
      <alignment horizontal="center"/>
    </xf>
    <xf numFmtId="0" fontId="13" fillId="2" borderId="21" xfId="0" applyFont="1" applyFill="1" applyBorder="1"/>
    <xf numFmtId="0" fontId="13" fillId="2" borderId="0" xfId="0" applyFont="1" applyFill="1" applyBorder="1"/>
    <xf numFmtId="0" fontId="12" fillId="2" borderId="0" xfId="0" applyFont="1" applyFill="1" applyBorder="1"/>
    <xf numFmtId="0" fontId="12" fillId="2" borderId="0" xfId="0" applyFont="1" applyFill="1" applyBorder="1" applyAlignment="1">
      <alignment horizontal="center"/>
    </xf>
    <xf numFmtId="0" fontId="8" fillId="6" borderId="24" xfId="0" applyFont="1" applyFill="1" applyBorder="1" applyAlignment="1">
      <alignment horizontal="left" vertical="center"/>
    </xf>
    <xf numFmtId="0" fontId="4" fillId="6" borderId="25" xfId="0" applyFont="1" applyFill="1" applyBorder="1" applyAlignment="1">
      <alignment horizontal="left" vertical="center"/>
    </xf>
    <xf numFmtId="0" fontId="14" fillId="6" borderId="25" xfId="0" applyFont="1" applyFill="1" applyBorder="1" applyAlignment="1">
      <alignment horizontal="center" wrapText="1"/>
    </xf>
    <xf numFmtId="0" fontId="14" fillId="6" borderId="25" xfId="0" applyFont="1" applyFill="1" applyBorder="1" applyAlignment="1">
      <alignment horizontal="center" vertical="center" wrapText="1"/>
    </xf>
    <xf numFmtId="0" fontId="7" fillId="2" borderId="0" xfId="0" applyFont="1" applyFill="1" applyBorder="1"/>
    <xf numFmtId="0" fontId="0" fillId="2" borderId="0" xfId="0" applyFill="1" applyBorder="1"/>
    <xf numFmtId="44" fontId="0" fillId="7" borderId="13" xfId="2" applyFont="1" applyFill="1" applyBorder="1" applyAlignment="1" applyProtection="1">
      <alignment horizontal="center"/>
      <protection locked="0"/>
    </xf>
    <xf numFmtId="44" fontId="2" fillId="0" borderId="13" xfId="2" applyFont="1" applyBorder="1" applyAlignment="1">
      <alignment horizontal="center"/>
    </xf>
    <xf numFmtId="0" fontId="3" fillId="2" borderId="21" xfId="0" applyFont="1" applyFill="1" applyBorder="1"/>
    <xf numFmtId="0" fontId="3" fillId="2" borderId="0" xfId="0" applyFont="1" applyFill="1" applyBorder="1"/>
    <xf numFmtId="0" fontId="3" fillId="2" borderId="0" xfId="0" applyFont="1" applyFill="1" applyBorder="1" applyAlignment="1">
      <alignment horizontal="center"/>
    </xf>
    <xf numFmtId="44" fontId="0" fillId="2" borderId="0" xfId="2" applyFont="1" applyFill="1" applyBorder="1" applyAlignment="1">
      <alignment horizontal="center"/>
    </xf>
    <xf numFmtId="44" fontId="15" fillId="0" borderId="27" xfId="0" applyNumberFormat="1" applyFont="1" applyBorder="1" applyAlignment="1">
      <alignment horizontal="center"/>
    </xf>
    <xf numFmtId="0" fontId="17" fillId="2" borderId="28" xfId="0" applyFont="1" applyFill="1" applyBorder="1"/>
    <xf numFmtId="0" fontId="17" fillId="2" borderId="29" xfId="0" applyFont="1" applyFill="1" applyBorder="1"/>
    <xf numFmtId="0" fontId="8" fillId="5" borderId="15" xfId="0" applyFont="1" applyFill="1" applyBorder="1" applyAlignment="1">
      <alignment horizontal="center" vertical="center" wrapText="1"/>
    </xf>
    <xf numFmtId="0" fontId="6" fillId="2" borderId="22" xfId="0" applyFont="1" applyFill="1" applyBorder="1"/>
    <xf numFmtId="10" fontId="7" fillId="2" borderId="27" xfId="0" applyNumberFormat="1" applyFont="1" applyFill="1" applyBorder="1" applyAlignment="1">
      <alignment horizontal="center"/>
    </xf>
    <xf numFmtId="0" fontId="2" fillId="4" borderId="3" xfId="0" applyFont="1" applyFill="1" applyBorder="1" applyAlignment="1" applyProtection="1">
      <alignment horizontal="center"/>
      <protection locked="0"/>
    </xf>
    <xf numFmtId="0" fontId="2" fillId="4" borderId="4" xfId="0" applyFont="1" applyFill="1" applyBorder="1" applyAlignment="1" applyProtection="1">
      <alignment horizontal="center"/>
      <protection locked="0"/>
    </xf>
    <xf numFmtId="0" fontId="2" fillId="4" borderId="5" xfId="0" applyFont="1" applyFill="1" applyBorder="1" applyAlignment="1" applyProtection="1">
      <alignment horizontal="center"/>
      <protection locked="0"/>
    </xf>
    <xf numFmtId="0" fontId="8" fillId="5" borderId="15" xfId="0" applyFont="1" applyFill="1" applyBorder="1" applyAlignment="1">
      <alignment horizontal="left" vertical="center"/>
    </xf>
    <xf numFmtId="0" fontId="8" fillId="5" borderId="16" xfId="0" applyFont="1" applyFill="1" applyBorder="1" applyAlignment="1">
      <alignment horizontal="left" vertical="center"/>
    </xf>
    <xf numFmtId="0" fontId="3" fillId="2" borderId="0" xfId="0" applyFont="1" applyFill="1" applyBorder="1" applyAlignment="1">
      <alignment horizontal="center" vertical="center" wrapText="1"/>
    </xf>
    <xf numFmtId="0" fontId="3" fillId="2" borderId="11" xfId="0" applyFont="1" applyFill="1" applyBorder="1" applyAlignment="1">
      <alignment horizontal="center" vertical="center" wrapText="1"/>
    </xf>
    <xf numFmtId="0" fontId="8" fillId="6" borderId="25" xfId="0" applyFont="1" applyFill="1" applyBorder="1" applyAlignment="1">
      <alignment horizontal="center" vertical="center" wrapText="1"/>
    </xf>
    <xf numFmtId="0" fontId="8" fillId="6" borderId="26" xfId="0" applyFont="1" applyFill="1" applyBorder="1" applyAlignment="1">
      <alignment horizontal="center" vertical="center" wrapText="1"/>
    </xf>
    <xf numFmtId="0" fontId="0" fillId="0" borderId="3" xfId="0" applyBorder="1"/>
    <xf numFmtId="0" fontId="0" fillId="0" borderId="4" xfId="0" applyBorder="1"/>
    <xf numFmtId="0" fontId="0" fillId="0" borderId="14" xfId="0" applyBorder="1"/>
    <xf numFmtId="0" fontId="20" fillId="0" borderId="0" xfId="0" applyFont="1"/>
    <xf numFmtId="44" fontId="0" fillId="0" borderId="0" xfId="0" applyNumberFormat="1"/>
    <xf numFmtId="44" fontId="6" fillId="0" borderId="3" xfId="1" applyNumberFormat="1" applyFont="1" applyBorder="1" applyAlignment="1">
      <alignment horizontal="center"/>
    </xf>
    <xf numFmtId="44" fontId="3" fillId="0" borderId="3" xfId="0" applyNumberFormat="1" applyFont="1" applyBorder="1" applyAlignment="1">
      <alignment horizontal="center"/>
    </xf>
    <xf numFmtId="44" fontId="3" fillId="7" borderId="3" xfId="2" applyNumberFormat="1" applyFont="1" applyFill="1" applyBorder="1" applyAlignment="1" applyProtection="1">
      <alignment horizontal="center"/>
      <protection locked="0"/>
    </xf>
    <xf numFmtId="44" fontId="6" fillId="4" borderId="3" xfId="0" applyNumberFormat="1" applyFont="1" applyFill="1" applyBorder="1" applyAlignment="1" applyProtection="1">
      <alignment horizontal="center"/>
      <protection locked="0"/>
    </xf>
    <xf numFmtId="44" fontId="6" fillId="7" borderId="3" xfId="0" applyNumberFormat="1" applyFont="1" applyFill="1" applyBorder="1" applyAlignment="1" applyProtection="1">
      <alignment horizontal="center"/>
      <protection locked="0"/>
    </xf>
    <xf numFmtId="44" fontId="3" fillId="2" borderId="3" xfId="2" applyNumberFormat="1" applyFont="1" applyFill="1" applyBorder="1" applyAlignment="1">
      <alignment horizontal="center"/>
    </xf>
    <xf numFmtId="44" fontId="2" fillId="0" borderId="3" xfId="0" applyNumberFormat="1" applyFont="1" applyBorder="1" applyAlignment="1">
      <alignment horizontal="center"/>
    </xf>
    <xf numFmtId="44" fontId="0" fillId="7" borderId="3" xfId="2" applyFont="1" applyFill="1" applyBorder="1" applyAlignment="1" applyProtection="1">
      <alignment horizontal="center"/>
      <protection locked="0"/>
    </xf>
    <xf numFmtId="44" fontId="2" fillId="0" borderId="3" xfId="2" applyFont="1" applyBorder="1" applyAlignment="1">
      <alignment horizontal="center"/>
    </xf>
    <xf numFmtId="44" fontId="15" fillId="0" borderId="36" xfId="0" applyNumberFormat="1" applyFont="1" applyBorder="1" applyAlignment="1">
      <alignment horizontal="center"/>
    </xf>
    <xf numFmtId="44" fontId="6" fillId="4" borderId="3" xfId="2" applyNumberFormat="1" applyFont="1" applyFill="1" applyBorder="1" applyProtection="1">
      <protection locked="0"/>
    </xf>
    <xf numFmtId="44" fontId="6" fillId="4" borderId="3" xfId="1" applyNumberFormat="1" applyFont="1" applyFill="1" applyBorder="1" applyAlignment="1" applyProtection="1">
      <alignment horizontal="center"/>
      <protection locked="0"/>
    </xf>
    <xf numFmtId="44" fontId="0" fillId="7" borderId="3" xfId="2" applyFont="1" applyFill="1" applyBorder="1" applyProtection="1">
      <protection locked="0"/>
    </xf>
    <xf numFmtId="10" fontId="7" fillId="2" borderId="36" xfId="0" applyNumberFormat="1" applyFont="1" applyFill="1" applyBorder="1" applyAlignment="1">
      <alignment horizontal="center"/>
    </xf>
    <xf numFmtId="0" fontId="8" fillId="6" borderId="37" xfId="0" applyFont="1" applyFill="1" applyBorder="1" applyAlignment="1">
      <alignment horizontal="center" vertical="center" wrapText="1"/>
    </xf>
    <xf numFmtId="0" fontId="3" fillId="2" borderId="35" xfId="0" applyFont="1" applyFill="1" applyBorder="1" applyAlignment="1">
      <alignment horizontal="center" wrapText="1"/>
    </xf>
    <xf numFmtId="164" fontId="6" fillId="2" borderId="35" xfId="1" applyNumberFormat="1" applyFont="1" applyFill="1" applyBorder="1"/>
    <xf numFmtId="44" fontId="6" fillId="4" borderId="38" xfId="2" applyNumberFormat="1" applyFont="1" applyFill="1" applyBorder="1" applyProtection="1">
      <protection locked="0"/>
    </xf>
    <xf numFmtId="44" fontId="6" fillId="0" borderId="38" xfId="1" applyNumberFormat="1" applyFont="1" applyBorder="1" applyAlignment="1">
      <alignment horizontal="center"/>
    </xf>
    <xf numFmtId="44" fontId="6" fillId="4" borderId="38" xfId="1" applyNumberFormat="1" applyFont="1" applyFill="1" applyBorder="1" applyAlignment="1" applyProtection="1">
      <alignment horizontal="center"/>
      <protection locked="0"/>
    </xf>
    <xf numFmtId="44" fontId="3" fillId="0" borderId="38" xfId="0" applyNumberFormat="1" applyFont="1" applyBorder="1" applyAlignment="1">
      <alignment horizontal="center"/>
    </xf>
    <xf numFmtId="44" fontId="6" fillId="2" borderId="35" xfId="0" applyNumberFormat="1" applyFont="1" applyFill="1" applyBorder="1" applyAlignment="1">
      <alignment horizontal="center"/>
    </xf>
    <xf numFmtId="44" fontId="3" fillId="7" borderId="38" xfId="2" applyNumberFormat="1" applyFont="1" applyFill="1" applyBorder="1" applyAlignment="1" applyProtection="1">
      <alignment horizontal="center"/>
      <protection locked="0"/>
    </xf>
    <xf numFmtId="44" fontId="6" fillId="2" borderId="35" xfId="2" applyNumberFormat="1" applyFont="1" applyFill="1" applyBorder="1" applyAlignment="1">
      <alignment horizontal="center"/>
    </xf>
    <xf numFmtId="44" fontId="6" fillId="4" borderId="38" xfId="0" applyNumberFormat="1" applyFont="1" applyFill="1" applyBorder="1" applyAlignment="1" applyProtection="1">
      <alignment horizontal="center"/>
      <protection locked="0"/>
    </xf>
    <xf numFmtId="44" fontId="6" fillId="7" borderId="38" xfId="0" applyNumberFormat="1" applyFont="1" applyFill="1" applyBorder="1" applyAlignment="1" applyProtection="1">
      <alignment horizontal="center"/>
      <protection locked="0"/>
    </xf>
    <xf numFmtId="44" fontId="3" fillId="2" borderId="38" xfId="2" applyNumberFormat="1" applyFont="1" applyFill="1" applyBorder="1" applyAlignment="1">
      <alignment horizontal="center"/>
    </xf>
    <xf numFmtId="44" fontId="2" fillId="0" borderId="38" xfId="0" applyNumberFormat="1" applyFont="1" applyBorder="1" applyAlignment="1">
      <alignment horizontal="center"/>
    </xf>
    <xf numFmtId="0" fontId="12" fillId="2" borderId="35" xfId="0" applyFont="1" applyFill="1" applyBorder="1" applyAlignment="1">
      <alignment horizontal="center"/>
    </xf>
    <xf numFmtId="0" fontId="14" fillId="6" borderId="32" xfId="0" applyFont="1" applyFill="1" applyBorder="1" applyAlignment="1">
      <alignment horizontal="center" vertical="center" wrapText="1"/>
    </xf>
    <xf numFmtId="44" fontId="0" fillId="7" borderId="38" xfId="2" applyFont="1" applyFill="1" applyBorder="1" applyProtection="1">
      <protection locked="0"/>
    </xf>
    <xf numFmtId="44" fontId="0" fillId="7" borderId="38" xfId="2" applyFont="1" applyFill="1" applyBorder="1" applyAlignment="1" applyProtection="1">
      <alignment horizontal="center"/>
      <protection locked="0"/>
    </xf>
    <xf numFmtId="44" fontId="2" fillId="0" borderId="38" xfId="2" applyFont="1" applyBorder="1" applyAlignment="1">
      <alignment horizontal="center"/>
    </xf>
    <xf numFmtId="44" fontId="0" fillId="2" borderId="35" xfId="2" applyFont="1" applyFill="1" applyBorder="1" applyAlignment="1">
      <alignment horizontal="center"/>
    </xf>
    <xf numFmtId="44" fontId="15" fillId="0" borderId="32" xfId="0" applyNumberFormat="1" applyFont="1" applyBorder="1" applyAlignment="1">
      <alignment horizontal="center"/>
    </xf>
    <xf numFmtId="10" fontId="7" fillId="2" borderId="32" xfId="0" applyNumberFormat="1" applyFont="1" applyFill="1" applyBorder="1" applyAlignment="1">
      <alignment horizontal="center"/>
    </xf>
    <xf numFmtId="9" fontId="0" fillId="0" borderId="0" xfId="3" applyFont="1"/>
    <xf numFmtId="9" fontId="3" fillId="2" borderId="0" xfId="3" applyFont="1" applyFill="1"/>
    <xf numFmtId="9" fontId="0" fillId="2" borderId="0" xfId="3" applyFont="1" applyFill="1"/>
    <xf numFmtId="9" fontId="8" fillId="5" borderId="17" xfId="3" applyFont="1" applyFill="1" applyBorder="1" applyAlignment="1">
      <alignment horizontal="center" vertical="center" wrapText="1"/>
    </xf>
    <xf numFmtId="9" fontId="8" fillId="6" borderId="37" xfId="3" applyFont="1" applyFill="1" applyBorder="1" applyAlignment="1">
      <alignment horizontal="center" vertical="center" wrapText="1"/>
    </xf>
    <xf numFmtId="44" fontId="6" fillId="0" borderId="4" xfId="1" applyNumberFormat="1" applyFont="1" applyBorder="1" applyAlignment="1">
      <alignment horizontal="center"/>
    </xf>
    <xf numFmtId="44" fontId="3" fillId="0" borderId="4" xfId="0" applyNumberFormat="1" applyFont="1" applyBorder="1" applyAlignment="1">
      <alignment horizontal="center"/>
    </xf>
    <xf numFmtId="44" fontId="2" fillId="0" borderId="4" xfId="0" applyNumberFormat="1" applyFont="1" applyBorder="1" applyAlignment="1">
      <alignment horizontal="center"/>
    </xf>
    <xf numFmtId="44" fontId="2" fillId="0" borderId="4" xfId="2" applyFont="1" applyBorder="1" applyAlignment="1">
      <alignment horizontal="center"/>
    </xf>
    <xf numFmtId="44" fontId="15" fillId="0" borderId="25" xfId="0" applyNumberFormat="1" applyFont="1" applyBorder="1" applyAlignment="1">
      <alignment horizontal="center"/>
    </xf>
    <xf numFmtId="44" fontId="0" fillId="0" borderId="0" xfId="2" applyFont="1"/>
    <xf numFmtId="44" fontId="0" fillId="0" borderId="4" xfId="2" applyFont="1" applyBorder="1"/>
    <xf numFmtId="44" fontId="0" fillId="9" borderId="0" xfId="2" applyFont="1" applyFill="1"/>
    <xf numFmtId="44" fontId="0" fillId="0" borderId="14" xfId="2" applyFont="1" applyBorder="1"/>
    <xf numFmtId="44" fontId="0" fillId="10" borderId="0" xfId="2" applyFont="1" applyFill="1"/>
    <xf numFmtId="0" fontId="2" fillId="3" borderId="31" xfId="0" applyFont="1" applyFill="1" applyBorder="1"/>
    <xf numFmtId="9" fontId="3" fillId="12" borderId="35" xfId="3" applyFont="1" applyFill="1" applyBorder="1" applyAlignment="1">
      <alignment horizontal="center" wrapText="1"/>
    </xf>
    <xf numFmtId="9" fontId="6" fillId="12" borderId="35" xfId="3" applyFont="1" applyFill="1" applyBorder="1" applyAlignment="1">
      <alignment horizontal="center"/>
    </xf>
    <xf numFmtId="9" fontId="6" fillId="12" borderId="38" xfId="3" applyFont="1" applyFill="1" applyBorder="1" applyAlignment="1">
      <alignment horizontal="center"/>
    </xf>
    <xf numFmtId="9" fontId="3" fillId="12" borderId="38" xfId="3" applyFont="1" applyFill="1" applyBorder="1" applyAlignment="1">
      <alignment horizontal="center"/>
    </xf>
    <xf numFmtId="9" fontId="2" fillId="12" borderId="38" xfId="3" applyFont="1" applyFill="1" applyBorder="1" applyAlignment="1">
      <alignment horizontal="center"/>
    </xf>
    <xf numFmtId="9" fontId="12" fillId="12" borderId="35" xfId="3" applyFont="1" applyFill="1" applyBorder="1" applyAlignment="1">
      <alignment horizontal="center"/>
    </xf>
    <xf numFmtId="9" fontId="14" fillId="12" borderId="32" xfId="3" applyFont="1" applyFill="1" applyBorder="1" applyAlignment="1">
      <alignment horizontal="center" vertical="center" wrapText="1"/>
    </xf>
    <xf numFmtId="9" fontId="0" fillId="12" borderId="35" xfId="3" applyFont="1" applyFill="1" applyBorder="1" applyAlignment="1">
      <alignment horizontal="center"/>
    </xf>
    <xf numFmtId="9" fontId="15" fillId="12" borderId="32" xfId="3" applyFont="1" applyFill="1" applyBorder="1" applyAlignment="1">
      <alignment horizontal="center"/>
    </xf>
    <xf numFmtId="9" fontId="7" fillId="12" borderId="32" xfId="3" applyFont="1" applyFill="1" applyBorder="1" applyAlignment="1">
      <alignment horizontal="center"/>
    </xf>
    <xf numFmtId="0" fontId="0" fillId="12" borderId="0" xfId="0" applyFill="1"/>
    <xf numFmtId="44" fontId="0" fillId="12" borderId="0" xfId="2" applyFont="1" applyFill="1"/>
    <xf numFmtId="0" fontId="0" fillId="12" borderId="4" xfId="0" applyFill="1" applyBorder="1"/>
    <xf numFmtId="44" fontId="0" fillId="12" borderId="4" xfId="2" applyFont="1" applyFill="1" applyBorder="1"/>
    <xf numFmtId="0" fontId="3" fillId="13" borderId="0" xfId="0" applyFont="1" applyFill="1" applyBorder="1" applyAlignment="1">
      <alignment horizontal="center" wrapText="1"/>
    </xf>
    <xf numFmtId="164" fontId="6" fillId="13" borderId="0" xfId="1" applyNumberFormat="1" applyFont="1" applyFill="1" applyBorder="1"/>
    <xf numFmtId="44" fontId="6" fillId="13" borderId="13" xfId="2" applyNumberFormat="1" applyFont="1" applyFill="1" applyBorder="1" applyAlignment="1">
      <alignment horizontal="center"/>
    </xf>
    <xf numFmtId="44" fontId="3" fillId="13" borderId="13" xfId="2" applyNumberFormat="1" applyFont="1" applyFill="1" applyBorder="1" applyAlignment="1">
      <alignment horizontal="center"/>
    </xf>
    <xf numFmtId="44" fontId="6" fillId="13" borderId="0" xfId="0" applyNumberFormat="1" applyFont="1" applyFill="1" applyBorder="1" applyAlignment="1">
      <alignment horizontal="center"/>
    </xf>
    <xf numFmtId="44" fontId="6" fillId="13" borderId="0" xfId="2" applyNumberFormat="1" applyFont="1" applyFill="1" applyBorder="1" applyAlignment="1">
      <alignment horizontal="center"/>
    </xf>
    <xf numFmtId="44" fontId="2" fillId="13" borderId="13" xfId="2" applyNumberFormat="1" applyFont="1" applyFill="1" applyBorder="1" applyAlignment="1">
      <alignment horizontal="center"/>
    </xf>
    <xf numFmtId="0" fontId="12" fillId="13" borderId="0" xfId="0" applyFont="1" applyFill="1" applyBorder="1" applyAlignment="1">
      <alignment horizontal="center"/>
    </xf>
    <xf numFmtId="0" fontId="14" fillId="13" borderId="25" xfId="0" applyFont="1" applyFill="1" applyBorder="1" applyAlignment="1">
      <alignment horizontal="center" vertical="center" wrapText="1"/>
    </xf>
    <xf numFmtId="44" fontId="0" fillId="13" borderId="0" xfId="2" applyFont="1" applyFill="1" applyBorder="1" applyAlignment="1">
      <alignment horizontal="center"/>
    </xf>
    <xf numFmtId="44" fontId="15" fillId="13" borderId="27" xfId="2" applyNumberFormat="1" applyFont="1" applyFill="1" applyBorder="1" applyAlignment="1">
      <alignment horizontal="center"/>
    </xf>
    <xf numFmtId="10" fontId="7" fillId="13" borderId="27" xfId="0" applyNumberFormat="1" applyFont="1" applyFill="1" applyBorder="1" applyAlignment="1">
      <alignment horizontal="center"/>
    </xf>
    <xf numFmtId="165" fontId="6" fillId="11" borderId="14" xfId="1" applyNumberFormat="1" applyFont="1" applyFill="1" applyBorder="1" applyAlignment="1" applyProtection="1">
      <alignment horizontal="right" wrapText="1"/>
      <protection locked="0"/>
    </xf>
    <xf numFmtId="9" fontId="6" fillId="11" borderId="13" xfId="3" applyFont="1" applyFill="1" applyBorder="1" applyProtection="1">
      <protection locked="0"/>
    </xf>
    <xf numFmtId="39" fontId="6" fillId="11" borderId="13" xfId="1" applyNumberFormat="1" applyFont="1" applyFill="1" applyBorder="1" applyProtection="1">
      <protection locked="0"/>
    </xf>
    <xf numFmtId="9" fontId="2" fillId="12" borderId="38" xfId="3" applyNumberFormat="1" applyFont="1" applyFill="1" applyBorder="1" applyAlignment="1">
      <alignment horizontal="center"/>
    </xf>
    <xf numFmtId="0" fontId="8" fillId="5" borderId="40" xfId="0" applyFont="1" applyFill="1" applyBorder="1" applyAlignment="1">
      <alignment horizontal="center" vertical="center" wrapText="1"/>
    </xf>
    <xf numFmtId="44" fontId="6" fillId="0" borderId="14" xfId="1" applyNumberFormat="1" applyFont="1" applyBorder="1" applyAlignment="1">
      <alignment horizontal="center"/>
    </xf>
    <xf numFmtId="44" fontId="6" fillId="4" borderId="14" xfId="1" applyNumberFormat="1" applyFont="1" applyFill="1" applyBorder="1" applyAlignment="1" applyProtection="1">
      <alignment horizontal="center"/>
      <protection locked="0"/>
    </xf>
    <xf numFmtId="44" fontId="3" fillId="0" borderId="14" xfId="0" applyNumberFormat="1" applyFont="1" applyBorder="1" applyAlignment="1">
      <alignment horizontal="center"/>
    </xf>
    <xf numFmtId="44" fontId="3" fillId="7" borderId="14" xfId="2" applyNumberFormat="1" applyFont="1" applyFill="1" applyBorder="1" applyAlignment="1" applyProtection="1">
      <alignment horizontal="center"/>
      <protection locked="0"/>
    </xf>
    <xf numFmtId="44" fontId="6" fillId="4" borderId="14" xfId="0" applyNumberFormat="1" applyFont="1" applyFill="1" applyBorder="1" applyAlignment="1" applyProtection="1">
      <alignment horizontal="center"/>
      <protection locked="0"/>
    </xf>
    <xf numFmtId="44" fontId="3" fillId="2" borderId="14" xfId="2" applyNumberFormat="1" applyFont="1" applyFill="1" applyBorder="1" applyAlignment="1">
      <alignment horizontal="center"/>
    </xf>
    <xf numFmtId="44" fontId="2" fillId="0" borderId="14" xfId="0" applyNumberFormat="1" applyFont="1" applyBorder="1" applyAlignment="1">
      <alignment horizontal="center"/>
    </xf>
    <xf numFmtId="44" fontId="0" fillId="7" borderId="14" xfId="2" applyFont="1" applyFill="1" applyBorder="1" applyAlignment="1" applyProtection="1">
      <alignment horizontal="center"/>
      <protection locked="0"/>
    </xf>
    <xf numFmtId="44" fontId="2" fillId="0" borderId="14" xfId="2" applyFont="1" applyBorder="1" applyAlignment="1">
      <alignment horizontal="center"/>
    </xf>
    <xf numFmtId="44" fontId="15" fillId="0" borderId="30" xfId="0" applyNumberFormat="1" applyFont="1" applyBorder="1" applyAlignment="1">
      <alignment horizontal="center"/>
    </xf>
    <xf numFmtId="10" fontId="7" fillId="2" borderId="30" xfId="0" applyNumberFormat="1" applyFont="1" applyFill="1" applyBorder="1" applyAlignment="1">
      <alignment horizontal="center"/>
    </xf>
    <xf numFmtId="0" fontId="0" fillId="2" borderId="15" xfId="0" applyFill="1" applyBorder="1"/>
    <xf numFmtId="0" fontId="0" fillId="2" borderId="21" xfId="0" applyFill="1" applyBorder="1"/>
    <xf numFmtId="0" fontId="3" fillId="2" borderId="22" xfId="0" applyFont="1" applyFill="1" applyBorder="1"/>
    <xf numFmtId="0" fontId="0" fillId="2" borderId="22" xfId="0" applyFill="1" applyBorder="1"/>
    <xf numFmtId="0" fontId="7" fillId="2" borderId="21" xfId="0" applyFont="1" applyFill="1" applyBorder="1"/>
    <xf numFmtId="0" fontId="8" fillId="6" borderId="20" xfId="0" applyFont="1" applyFill="1" applyBorder="1" applyAlignment="1">
      <alignment horizontal="center" vertical="center" wrapText="1"/>
    </xf>
    <xf numFmtId="0" fontId="3" fillId="2" borderId="22" xfId="0" applyFont="1" applyFill="1" applyBorder="1" applyAlignment="1">
      <alignment horizontal="center" wrapText="1"/>
    </xf>
    <xf numFmtId="164" fontId="6" fillId="2" borderId="22" xfId="1" applyNumberFormat="1" applyFont="1" applyFill="1" applyBorder="1"/>
    <xf numFmtId="44" fontId="6" fillId="2" borderId="22" xfId="0" applyNumberFormat="1" applyFont="1" applyFill="1" applyBorder="1" applyAlignment="1">
      <alignment horizontal="center"/>
    </xf>
    <xf numFmtId="44" fontId="3" fillId="7" borderId="41" xfId="2" applyNumberFormat="1" applyFont="1" applyFill="1" applyBorder="1" applyAlignment="1" applyProtection="1">
      <alignment horizontal="center"/>
      <protection locked="0"/>
    </xf>
    <xf numFmtId="44" fontId="6" fillId="2" borderId="22" xfId="2" applyNumberFormat="1" applyFont="1" applyFill="1" applyBorder="1" applyAlignment="1">
      <alignment horizontal="center"/>
    </xf>
    <xf numFmtId="44" fontId="6" fillId="4" borderId="41" xfId="0" applyNumberFormat="1" applyFont="1" applyFill="1" applyBorder="1" applyAlignment="1" applyProtection="1">
      <alignment horizontal="center"/>
      <protection locked="0"/>
    </xf>
    <xf numFmtId="44" fontId="3" fillId="2" borderId="41" xfId="2" applyNumberFormat="1" applyFont="1" applyFill="1" applyBorder="1" applyAlignment="1">
      <alignment horizontal="center"/>
    </xf>
    <xf numFmtId="0" fontId="2" fillId="2" borderId="21" xfId="0" applyFont="1" applyFill="1" applyBorder="1"/>
    <xf numFmtId="0" fontId="12" fillId="2" borderId="21" xfId="0" applyFont="1" applyFill="1" applyBorder="1"/>
    <xf numFmtId="0" fontId="12" fillId="2" borderId="22" xfId="0" applyFont="1" applyFill="1" applyBorder="1" applyAlignment="1">
      <alignment horizontal="center"/>
    </xf>
    <xf numFmtId="0" fontId="14" fillId="6" borderId="26" xfId="0" applyFont="1" applyFill="1" applyBorder="1" applyAlignment="1">
      <alignment horizontal="center" vertical="center" wrapText="1"/>
    </xf>
    <xf numFmtId="44" fontId="0" fillId="7" borderId="41" xfId="2" applyFont="1" applyFill="1" applyBorder="1" applyProtection="1">
      <protection locked="0"/>
    </xf>
    <xf numFmtId="44" fontId="0" fillId="7" borderId="41" xfId="2" applyFont="1" applyFill="1" applyBorder="1" applyAlignment="1" applyProtection="1">
      <alignment horizontal="center"/>
      <protection locked="0"/>
    </xf>
    <xf numFmtId="44" fontId="0" fillId="2" borderId="22" xfId="2" applyFont="1" applyFill="1" applyBorder="1" applyAlignment="1">
      <alignment horizontal="center"/>
    </xf>
    <xf numFmtId="0" fontId="15" fillId="2" borderId="21" xfId="0" applyFont="1" applyFill="1" applyBorder="1"/>
    <xf numFmtId="44" fontId="15" fillId="0" borderId="42" xfId="0" applyNumberFormat="1" applyFont="1" applyBorder="1" applyAlignment="1">
      <alignment horizontal="center"/>
    </xf>
    <xf numFmtId="0" fontId="9" fillId="2" borderId="24" xfId="0" applyFont="1" applyFill="1" applyBorder="1" applyAlignment="1">
      <alignment horizontal="left" indent="1"/>
    </xf>
    <xf numFmtId="9" fontId="3" fillId="0" borderId="27" xfId="3" applyFont="1" applyBorder="1" applyAlignment="1">
      <alignment horizontal="center"/>
    </xf>
    <xf numFmtId="44" fontId="3" fillId="7" borderId="42" xfId="2" applyNumberFormat="1" applyFont="1" applyFill="1" applyBorder="1" applyAlignment="1" applyProtection="1">
      <alignment horizontal="center"/>
      <protection locked="0"/>
    </xf>
    <xf numFmtId="9" fontId="6" fillId="0" borderId="34" xfId="3" applyFont="1" applyBorder="1" applyAlignment="1">
      <alignment horizontal="center"/>
    </xf>
    <xf numFmtId="44" fontId="6" fillId="4" borderId="43" xfId="1" applyNumberFormat="1" applyFont="1" applyFill="1" applyBorder="1" applyAlignment="1" applyProtection="1">
      <alignment horizontal="center"/>
      <protection locked="0"/>
    </xf>
    <xf numFmtId="0" fontId="9" fillId="2" borderId="24" xfId="0" applyFont="1" applyFill="1" applyBorder="1" applyAlignment="1">
      <alignment horizontal="left" indent="2"/>
    </xf>
    <xf numFmtId="0" fontId="9" fillId="2" borderId="25" xfId="0" applyFont="1" applyFill="1" applyBorder="1" applyAlignment="1">
      <alignment horizontal="left" indent="2"/>
    </xf>
    <xf numFmtId="0" fontId="9" fillId="2" borderId="25" xfId="0" applyFont="1" applyFill="1" applyBorder="1" applyAlignment="1">
      <alignment horizontal="left" indent="1"/>
    </xf>
    <xf numFmtId="0" fontId="6" fillId="2" borderId="25" xfId="0" applyFont="1" applyFill="1" applyBorder="1"/>
    <xf numFmtId="44" fontId="3" fillId="0" borderId="42" xfId="0" applyNumberFormat="1" applyFont="1" applyBorder="1" applyAlignment="1">
      <alignment horizontal="center"/>
    </xf>
    <xf numFmtId="0" fontId="6" fillId="7" borderId="44" xfId="0" applyFont="1" applyFill="1" applyBorder="1" applyAlignment="1" applyProtection="1">
      <alignment horizontal="left" indent="3"/>
      <protection locked="0"/>
    </xf>
    <xf numFmtId="44" fontId="6" fillId="4" borderId="43" xfId="0" applyNumberFormat="1" applyFont="1" applyFill="1" applyBorder="1" applyAlignment="1" applyProtection="1">
      <alignment horizontal="center"/>
      <protection locked="0"/>
    </xf>
    <xf numFmtId="0" fontId="10" fillId="2" borderId="24" xfId="0" applyFont="1" applyFill="1" applyBorder="1" applyAlignment="1">
      <alignment horizontal="left" indent="1"/>
    </xf>
    <xf numFmtId="0" fontId="10" fillId="2" borderId="25" xfId="0" applyFont="1" applyFill="1" applyBorder="1"/>
    <xf numFmtId="0" fontId="11" fillId="2" borderId="25" xfId="0" applyFont="1" applyFill="1" applyBorder="1"/>
    <xf numFmtId="0" fontId="2" fillId="2" borderId="25" xfId="0" applyFont="1" applyFill="1" applyBorder="1"/>
    <xf numFmtId="44" fontId="0" fillId="7" borderId="43" xfId="2" applyFont="1" applyFill="1" applyBorder="1" applyAlignment="1" applyProtection="1">
      <alignment horizontal="center"/>
      <protection locked="0"/>
    </xf>
    <xf numFmtId="44" fontId="2" fillId="0" borderId="42" xfId="2" applyFont="1" applyBorder="1" applyAlignment="1">
      <alignment horizontal="center"/>
    </xf>
    <xf numFmtId="0" fontId="17" fillId="0" borderId="45" xfId="0" applyFont="1" applyBorder="1" applyAlignment="1">
      <alignment horizontal="center"/>
    </xf>
    <xf numFmtId="10" fontId="7" fillId="2" borderId="46" xfId="0" applyNumberFormat="1" applyFont="1" applyFill="1" applyBorder="1" applyAlignment="1">
      <alignment horizontal="center"/>
    </xf>
    <xf numFmtId="0" fontId="16" fillId="2" borderId="24" xfId="0" applyFont="1" applyFill="1" applyBorder="1"/>
    <xf numFmtId="0" fontId="16" fillId="2" borderId="25" xfId="0" applyFont="1" applyFill="1" applyBorder="1"/>
    <xf numFmtId="0" fontId="15" fillId="2" borderId="25" xfId="0" applyFont="1" applyFill="1" applyBorder="1"/>
    <xf numFmtId="43" fontId="6" fillId="4" borderId="13" xfId="1" applyFont="1" applyFill="1" applyBorder="1" applyProtection="1">
      <protection locked="0"/>
    </xf>
    <xf numFmtId="0" fontId="0" fillId="12" borderId="11" xfId="0" applyFill="1" applyBorder="1"/>
    <xf numFmtId="44" fontId="0" fillId="12" borderId="11" xfId="2" applyFont="1" applyFill="1" applyBorder="1"/>
    <xf numFmtId="0" fontId="0" fillId="0" borderId="11" xfId="0" applyBorder="1"/>
    <xf numFmtId="44" fontId="0" fillId="0" borderId="11" xfId="2" applyFont="1" applyBorder="1"/>
    <xf numFmtId="44" fontId="0" fillId="0" borderId="12" xfId="2" applyFont="1" applyBorder="1"/>
    <xf numFmtId="0" fontId="0" fillId="0" borderId="10" xfId="0" applyBorder="1"/>
    <xf numFmtId="0" fontId="0" fillId="0" borderId="12" xfId="0" applyBorder="1"/>
    <xf numFmtId="0" fontId="21" fillId="14" borderId="24" xfId="0" applyFont="1" applyFill="1" applyBorder="1"/>
    <xf numFmtId="0" fontId="0" fillId="14" borderId="25" xfId="0" applyFill="1" applyBorder="1"/>
    <xf numFmtId="44" fontId="0" fillId="14" borderId="25" xfId="2" applyFont="1" applyFill="1" applyBorder="1"/>
    <xf numFmtId="0" fontId="0" fillId="14" borderId="26" xfId="0" applyFill="1" applyBorder="1"/>
    <xf numFmtId="0" fontId="20" fillId="14" borderId="24" xfId="0" applyFont="1" applyFill="1" applyBorder="1"/>
    <xf numFmtId="44" fontId="6" fillId="4" borderId="41" xfId="2" applyNumberFormat="1" applyFont="1" applyFill="1" applyBorder="1" applyProtection="1"/>
    <xf numFmtId="44" fontId="6" fillId="4" borderId="14" xfId="2" applyNumberFormat="1" applyFont="1" applyFill="1" applyBorder="1" applyProtection="1"/>
    <xf numFmtId="44" fontId="6" fillId="4" borderId="13" xfId="2" applyNumberFormat="1" applyFont="1" applyFill="1" applyBorder="1" applyProtection="1"/>
    <xf numFmtId="44" fontId="6" fillId="4" borderId="3" xfId="2" applyNumberFormat="1" applyFont="1" applyFill="1" applyBorder="1" applyProtection="1"/>
    <xf numFmtId="44" fontId="6" fillId="4" borderId="38" xfId="2" applyNumberFormat="1" applyFont="1" applyFill="1" applyBorder="1" applyProtection="1"/>
    <xf numFmtId="44" fontId="6" fillId="4" borderId="3" xfId="2" applyNumberFormat="1" applyFont="1" applyFill="1" applyBorder="1" applyAlignment="1" applyProtection="1">
      <alignment horizontal="center"/>
    </xf>
    <xf numFmtId="9" fontId="3" fillId="0" borderId="36" xfId="3" applyFont="1" applyBorder="1" applyAlignment="1">
      <alignment horizontal="center"/>
    </xf>
    <xf numFmtId="44" fontId="2" fillId="0" borderId="32" xfId="0" applyNumberFormat="1" applyFont="1" applyBorder="1" applyAlignment="1">
      <alignment horizontal="center"/>
    </xf>
    <xf numFmtId="0" fontId="2" fillId="2" borderId="0" xfId="0" applyFont="1" applyFill="1" applyBorder="1" applyAlignment="1">
      <alignment horizontal="center"/>
    </xf>
    <xf numFmtId="0" fontId="0" fillId="8" borderId="0" xfId="0" applyFill="1" applyAlignment="1">
      <alignment horizontal="left" vertical="top" wrapText="1"/>
    </xf>
    <xf numFmtId="9" fontId="6" fillId="4" borderId="13" xfId="3" applyFont="1" applyFill="1" applyBorder="1" applyProtection="1">
      <protection locked="0"/>
    </xf>
    <xf numFmtId="0" fontId="0" fillId="0" borderId="0" xfId="0" applyAlignment="1">
      <alignment horizontal="right"/>
    </xf>
    <xf numFmtId="0" fontId="6" fillId="2" borderId="21" xfId="0" applyFont="1" applyFill="1" applyBorder="1" applyAlignment="1">
      <alignment horizontal="left" indent="3"/>
    </xf>
    <xf numFmtId="44" fontId="3" fillId="7" borderId="35" xfId="2" applyNumberFormat="1" applyFont="1" applyFill="1" applyBorder="1" applyAlignment="1" applyProtection="1">
      <alignment horizontal="center"/>
      <protection locked="0"/>
    </xf>
    <xf numFmtId="9" fontId="3" fillId="0" borderId="0" xfId="3" applyFont="1" applyBorder="1" applyAlignment="1">
      <alignment horizontal="center"/>
    </xf>
    <xf numFmtId="44" fontId="0" fillId="2" borderId="0" xfId="0" applyNumberFormat="1" applyFill="1"/>
    <xf numFmtId="9" fontId="2" fillId="12" borderId="5" xfId="3" applyNumberFormat="1" applyFont="1" applyFill="1" applyBorder="1" applyAlignment="1">
      <alignment horizontal="center"/>
    </xf>
    <xf numFmtId="0" fontId="2" fillId="2" borderId="15" xfId="0" applyFont="1" applyFill="1" applyBorder="1"/>
    <xf numFmtId="0" fontId="4" fillId="2" borderId="21" xfId="0" applyFont="1" applyFill="1" applyBorder="1"/>
    <xf numFmtId="0" fontId="2" fillId="2" borderId="28" xfId="0" applyFont="1" applyFill="1" applyBorder="1"/>
    <xf numFmtId="0" fontId="2" fillId="2" borderId="29" xfId="0" applyFont="1" applyFill="1" applyBorder="1"/>
    <xf numFmtId="0" fontId="0" fillId="2" borderId="29" xfId="0" applyFill="1" applyBorder="1"/>
    <xf numFmtId="0" fontId="3" fillId="2" borderId="29" xfId="0" applyFont="1" applyFill="1" applyBorder="1"/>
    <xf numFmtId="0" fontId="3" fillId="2" borderId="47" xfId="0" applyFont="1" applyFill="1" applyBorder="1"/>
    <xf numFmtId="44" fontId="6" fillId="4" borderId="5" xfId="2" applyNumberFormat="1" applyFont="1" applyFill="1" applyBorder="1" applyProtection="1"/>
    <xf numFmtId="44" fontId="6" fillId="4" borderId="48" xfId="1" applyNumberFormat="1" applyFont="1" applyFill="1" applyBorder="1" applyAlignment="1" applyProtection="1">
      <alignment horizontal="center"/>
      <protection locked="0"/>
    </xf>
    <xf numFmtId="44" fontId="3" fillId="0" borderId="26" xfId="0" applyNumberFormat="1" applyFont="1" applyBorder="1" applyAlignment="1">
      <alignment horizontal="center"/>
    </xf>
    <xf numFmtId="44" fontId="3" fillId="7" borderId="26" xfId="2" applyNumberFormat="1" applyFont="1" applyFill="1" applyBorder="1" applyAlignment="1" applyProtection="1">
      <alignment horizontal="center"/>
      <protection locked="0"/>
    </xf>
    <xf numFmtId="44" fontId="6" fillId="4" borderId="5" xfId="0" applyNumberFormat="1" applyFont="1" applyFill="1" applyBorder="1" applyAlignment="1" applyProtection="1">
      <alignment horizontal="center"/>
      <protection locked="0"/>
    </xf>
    <xf numFmtId="44" fontId="6" fillId="4" borderId="48" xfId="0" applyNumberFormat="1" applyFont="1" applyFill="1" applyBorder="1" applyAlignment="1" applyProtection="1">
      <alignment horizontal="center"/>
      <protection locked="0"/>
    </xf>
    <xf numFmtId="44" fontId="3" fillId="7" borderId="5" xfId="2" applyNumberFormat="1" applyFont="1" applyFill="1" applyBorder="1" applyAlignment="1" applyProtection="1">
      <alignment horizontal="center"/>
      <protection locked="0"/>
    </xf>
    <xf numFmtId="44" fontId="3" fillId="2" borderId="5" xfId="2" applyNumberFormat="1" applyFont="1" applyFill="1" applyBorder="1" applyAlignment="1">
      <alignment horizontal="center"/>
    </xf>
    <xf numFmtId="44" fontId="2" fillId="0" borderId="26" xfId="0" applyNumberFormat="1" applyFont="1" applyBorder="1" applyAlignment="1">
      <alignment horizontal="center"/>
    </xf>
    <xf numFmtId="44" fontId="0" fillId="7" borderId="5" xfId="2" applyFont="1" applyFill="1" applyBorder="1" applyProtection="1">
      <protection locked="0"/>
    </xf>
    <xf numFmtId="44" fontId="0" fillId="7" borderId="5" xfId="2" applyFont="1" applyFill="1" applyBorder="1" applyAlignment="1" applyProtection="1">
      <alignment horizontal="center"/>
      <protection locked="0"/>
    </xf>
    <xf numFmtId="44" fontId="0" fillId="7" borderId="48" xfId="2" applyFont="1" applyFill="1" applyBorder="1" applyAlignment="1" applyProtection="1">
      <alignment horizontal="center"/>
      <protection locked="0"/>
    </xf>
    <xf numFmtId="44" fontId="2" fillId="0" borderId="26" xfId="2" applyFont="1" applyBorder="1" applyAlignment="1">
      <alignment horizontal="center"/>
    </xf>
    <xf numFmtId="44" fontId="15" fillId="0" borderId="26" xfId="0" applyNumberFormat="1" applyFont="1" applyBorder="1" applyAlignment="1">
      <alignment horizontal="center"/>
    </xf>
    <xf numFmtId="10" fontId="7" fillId="2" borderId="47" xfId="0" applyNumberFormat="1" applyFont="1" applyFill="1" applyBorder="1" applyAlignment="1">
      <alignment horizontal="center"/>
    </xf>
    <xf numFmtId="0" fontId="0" fillId="0" borderId="21" xfId="0" applyBorder="1"/>
    <xf numFmtId="0" fontId="0" fillId="0" borderId="0" xfId="0" applyBorder="1"/>
    <xf numFmtId="0" fontId="0" fillId="0" borderId="22" xfId="0" applyBorder="1"/>
    <xf numFmtId="44" fontId="6" fillId="4" borderId="41" xfId="2" applyFont="1" applyFill="1" applyBorder="1" applyProtection="1">
      <protection locked="0"/>
    </xf>
    <xf numFmtId="44" fontId="6" fillId="4" borderId="5" xfId="2" applyFont="1" applyFill="1" applyBorder="1" applyProtection="1">
      <protection locked="0"/>
    </xf>
    <xf numFmtId="44" fontId="6" fillId="4" borderId="14" xfId="2" applyFont="1" applyFill="1" applyBorder="1" applyProtection="1">
      <protection locked="0"/>
    </xf>
    <xf numFmtId="44" fontId="6" fillId="4" borderId="13" xfId="2" applyFont="1" applyFill="1" applyBorder="1" applyProtection="1">
      <protection locked="0"/>
    </xf>
    <xf numFmtId="44" fontId="6" fillId="4" borderId="38" xfId="2" applyFont="1" applyFill="1" applyBorder="1" applyProtection="1">
      <protection locked="0"/>
    </xf>
    <xf numFmtId="44" fontId="3" fillId="13" borderId="13" xfId="2" applyFont="1" applyFill="1" applyBorder="1" applyAlignment="1">
      <alignment horizontal="center"/>
    </xf>
    <xf numFmtId="44" fontId="6" fillId="4" borderId="3" xfId="2" applyFont="1" applyFill="1" applyBorder="1" applyProtection="1">
      <protection locked="0"/>
    </xf>
    <xf numFmtId="44" fontId="6" fillId="4" borderId="5" xfId="2" applyFont="1" applyFill="1" applyBorder="1" applyProtection="1"/>
    <xf numFmtId="44" fontId="6" fillId="4" borderId="41" xfId="2" applyFont="1" applyFill="1" applyBorder="1" applyProtection="1"/>
    <xf numFmtId="44" fontId="6" fillId="4" borderId="38" xfId="2" applyFont="1" applyFill="1" applyBorder="1" applyAlignment="1" applyProtection="1">
      <alignment horizontal="center"/>
      <protection locked="0"/>
    </xf>
    <xf numFmtId="44" fontId="6" fillId="13" borderId="13" xfId="2" applyFont="1" applyFill="1" applyBorder="1" applyAlignment="1">
      <alignment horizontal="center"/>
    </xf>
    <xf numFmtId="44" fontId="6" fillId="4" borderId="3" xfId="2" applyFont="1" applyFill="1" applyBorder="1" applyAlignment="1" applyProtection="1">
      <alignment horizontal="center"/>
    </xf>
    <xf numFmtId="44" fontId="6" fillId="4" borderId="3" xfId="2" applyFont="1" applyFill="1" applyBorder="1" applyProtection="1"/>
    <xf numFmtId="44" fontId="6" fillId="4" borderId="38" xfId="2" applyFont="1" applyFill="1" applyBorder="1" applyProtection="1"/>
    <xf numFmtId="0" fontId="6" fillId="7" borderId="2" xfId="0" applyFont="1" applyFill="1" applyBorder="1" applyAlignment="1">
      <alignment horizontal="left" indent="3"/>
    </xf>
    <xf numFmtId="44" fontId="6" fillId="4" borderId="14" xfId="2" applyFont="1" applyFill="1" applyBorder="1" applyProtection="1"/>
    <xf numFmtId="44" fontId="6" fillId="4" borderId="13" xfId="2" applyFont="1" applyFill="1" applyBorder="1" applyProtection="1"/>
    <xf numFmtId="0" fontId="6" fillId="7" borderId="2" xfId="0" applyFont="1" applyFill="1" applyBorder="1" applyAlignment="1" applyProtection="1">
      <alignment horizontal="right"/>
      <protection locked="0"/>
    </xf>
    <xf numFmtId="43" fontId="6" fillId="7" borderId="2" xfId="0" applyNumberFormat="1" applyFont="1" applyFill="1" applyBorder="1" applyAlignment="1" applyProtection="1">
      <alignment horizontal="left" vertical="top"/>
      <protection locked="0"/>
    </xf>
    <xf numFmtId="43" fontId="0" fillId="8" borderId="0" xfId="0" applyNumberFormat="1" applyFill="1"/>
    <xf numFmtId="43" fontId="0" fillId="8" borderId="0" xfId="1" applyFont="1" applyFill="1"/>
    <xf numFmtId="9" fontId="6" fillId="8" borderId="13" xfId="3" applyFont="1" applyFill="1" applyBorder="1" applyProtection="1">
      <protection locked="0"/>
    </xf>
    <xf numFmtId="43" fontId="0" fillId="0" borderId="0" xfId="1" applyFont="1"/>
    <xf numFmtId="0" fontId="6" fillId="2" borderId="38" xfId="0" applyFont="1" applyFill="1" applyBorder="1" applyAlignment="1" applyProtection="1">
      <alignment horizontal="left" indent="3"/>
      <protection locked="0"/>
    </xf>
    <xf numFmtId="0" fontId="0" fillId="8" borderId="39" xfId="0" applyFill="1" applyBorder="1" applyAlignment="1">
      <alignment horizontal="left" vertical="top" wrapText="1"/>
    </xf>
    <xf numFmtId="0" fontId="0" fillId="8" borderId="0" xfId="0" applyFill="1" applyBorder="1" applyAlignment="1">
      <alignment horizontal="left" vertical="top" wrapText="1"/>
    </xf>
    <xf numFmtId="0" fontId="0" fillId="8" borderId="0" xfId="0" applyFill="1" applyAlignment="1">
      <alignment horizontal="left" vertical="top" wrapText="1"/>
    </xf>
    <xf numFmtId="0" fontId="0" fillId="0" borderId="0" xfId="0" applyAlignment="1">
      <alignment wrapText="1"/>
    </xf>
    <xf numFmtId="0" fontId="18" fillId="4" borderId="3" xfId="0" applyFont="1" applyFill="1" applyBorder="1" applyAlignment="1" applyProtection="1">
      <alignment horizontal="left" vertical="top"/>
      <protection locked="0"/>
    </xf>
    <xf numFmtId="0" fontId="18" fillId="4" borderId="4" xfId="0" applyFont="1" applyFill="1" applyBorder="1" applyAlignment="1" applyProtection="1">
      <alignment horizontal="left" vertical="top"/>
      <protection locked="0"/>
    </xf>
    <xf numFmtId="0" fontId="18" fillId="4" borderId="5" xfId="0" applyFont="1" applyFill="1" applyBorder="1" applyAlignment="1" applyProtection="1">
      <alignment horizontal="left" vertical="top"/>
      <protection locked="0"/>
    </xf>
    <xf numFmtId="0" fontId="18" fillId="4" borderId="3" xfId="0" applyFont="1" applyFill="1" applyBorder="1" applyAlignment="1" applyProtection="1">
      <alignment horizontal="left" vertical="top" wrapText="1"/>
      <protection locked="0"/>
    </xf>
    <xf numFmtId="0" fontId="18" fillId="4" borderId="4" xfId="0" applyFont="1" applyFill="1" applyBorder="1" applyAlignment="1" applyProtection="1">
      <alignment horizontal="left" vertical="top" wrapText="1"/>
      <protection locked="0"/>
    </xf>
    <xf numFmtId="0" fontId="18" fillId="4" borderId="5" xfId="0" applyFont="1" applyFill="1" applyBorder="1" applyAlignment="1" applyProtection="1">
      <alignment horizontal="left" vertical="top" wrapText="1"/>
      <protection locked="0"/>
    </xf>
    <xf numFmtId="0" fontId="0" fillId="8" borderId="11" xfId="0" applyFill="1" applyBorder="1" applyAlignment="1">
      <alignment horizontal="left" vertical="top" wrapText="1"/>
    </xf>
    <xf numFmtId="0" fontId="18" fillId="2" borderId="3" xfId="0" applyFont="1" applyFill="1" applyBorder="1" applyAlignment="1" applyProtection="1">
      <alignment horizontal="left" vertical="top" wrapText="1"/>
      <protection locked="0"/>
    </xf>
    <xf numFmtId="0" fontId="18" fillId="2" borderId="4" xfId="0" applyFont="1" applyFill="1" applyBorder="1" applyAlignment="1" applyProtection="1">
      <alignment horizontal="left" vertical="top" wrapText="1"/>
      <protection locked="0"/>
    </xf>
    <xf numFmtId="0" fontId="18" fillId="2" borderId="5" xfId="0" applyFont="1" applyFill="1" applyBorder="1" applyAlignment="1" applyProtection="1">
      <alignment horizontal="left" vertical="top" wrapText="1"/>
      <protection locked="0"/>
    </xf>
    <xf numFmtId="0" fontId="18" fillId="2" borderId="3" xfId="0" applyFont="1" applyFill="1" applyBorder="1" applyAlignment="1" applyProtection="1">
      <alignment horizontal="left" wrapText="1"/>
      <protection locked="0"/>
    </xf>
    <xf numFmtId="0" fontId="18" fillId="2" borderId="4" xfId="0" applyFont="1" applyFill="1" applyBorder="1" applyAlignment="1" applyProtection="1">
      <alignment horizontal="left" wrapText="1"/>
      <protection locked="0"/>
    </xf>
    <xf numFmtId="0" fontId="18" fillId="2" borderId="5" xfId="0" applyFont="1" applyFill="1" applyBorder="1" applyAlignment="1" applyProtection="1">
      <alignment horizontal="left" wrapText="1"/>
      <protection locked="0"/>
    </xf>
    <xf numFmtId="0" fontId="8" fillId="5" borderId="18" xfId="0" applyFont="1" applyFill="1" applyBorder="1" applyAlignment="1">
      <alignment horizontal="center" wrapText="1"/>
    </xf>
    <xf numFmtId="0" fontId="8" fillId="5" borderId="19" xfId="0" applyFont="1" applyFill="1" applyBorder="1" applyAlignment="1">
      <alignment horizontal="center" wrapText="1"/>
    </xf>
    <xf numFmtId="0" fontId="8" fillId="5" borderId="20" xfId="0" applyFont="1" applyFill="1" applyBorder="1" applyAlignment="1">
      <alignment horizontal="center" wrapText="1"/>
    </xf>
    <xf numFmtId="37" fontId="2" fillId="4" borderId="33" xfId="0" applyNumberFormat="1" applyFont="1" applyFill="1" applyBorder="1" applyAlignment="1">
      <alignment horizontal="center"/>
    </xf>
    <xf numFmtId="37" fontId="2" fillId="4" borderId="19" xfId="0" applyNumberFormat="1" applyFont="1" applyFill="1" applyBorder="1" applyAlignment="1">
      <alignment horizontal="center"/>
    </xf>
    <xf numFmtId="37" fontId="2" fillId="4" borderId="20" xfId="0" applyNumberFormat="1" applyFont="1" applyFill="1" applyBorder="1" applyAlignment="1">
      <alignment horizontal="center"/>
    </xf>
    <xf numFmtId="7" fontId="2" fillId="4" borderId="7" xfId="0" applyNumberFormat="1" applyFont="1" applyFill="1" applyBorder="1" applyAlignment="1">
      <alignment horizontal="center"/>
    </xf>
    <xf numFmtId="7" fontId="2" fillId="4" borderId="8" xfId="0" applyNumberFormat="1" applyFont="1" applyFill="1" applyBorder="1" applyAlignment="1">
      <alignment horizontal="center"/>
    </xf>
    <xf numFmtId="7" fontId="2" fillId="4" borderId="9" xfId="0" applyNumberFormat="1" applyFont="1" applyFill="1" applyBorder="1" applyAlignment="1">
      <alignment horizontal="center"/>
    </xf>
    <xf numFmtId="0" fontId="9" fillId="2" borderId="25" xfId="0" applyFont="1" applyFill="1" applyBorder="1" applyAlignment="1">
      <alignment horizontal="left" wrapText="1"/>
    </xf>
    <xf numFmtId="0" fontId="0" fillId="0" borderId="25" xfId="0" applyBorder="1" applyAlignment="1">
      <alignment wrapText="1"/>
    </xf>
    <xf numFmtId="0" fontId="0" fillId="0" borderId="30" xfId="0" applyBorder="1" applyAlignment="1">
      <alignment wrapText="1"/>
    </xf>
    <xf numFmtId="0" fontId="2" fillId="2" borderId="16" xfId="0" applyFont="1" applyFill="1" applyBorder="1" applyAlignment="1">
      <alignment horizontal="center"/>
    </xf>
    <xf numFmtId="0" fontId="2" fillId="2" borderId="40" xfId="0" applyFont="1" applyFill="1" applyBorder="1" applyAlignment="1">
      <alignment horizontal="center"/>
    </xf>
    <xf numFmtId="0" fontId="2" fillId="4" borderId="33" xfId="0" applyFont="1" applyFill="1" applyBorder="1" applyAlignment="1" applyProtection="1">
      <alignment horizontal="center"/>
      <protection locked="0"/>
    </xf>
    <xf numFmtId="0" fontId="2" fillId="4" borderId="19" xfId="0" applyFont="1" applyFill="1" applyBorder="1" applyAlignment="1" applyProtection="1">
      <alignment horizontal="center"/>
      <protection locked="0"/>
    </xf>
    <xf numFmtId="0" fontId="2" fillId="4" borderId="20" xfId="0" applyFont="1" applyFill="1" applyBorder="1" applyAlignment="1" applyProtection="1">
      <alignment horizontal="center"/>
      <protection locked="0"/>
    </xf>
    <xf numFmtId="0" fontId="2" fillId="4" borderId="36" xfId="0" applyFont="1" applyFill="1" applyBorder="1" applyAlignment="1" applyProtection="1">
      <alignment horizontal="center" vertical="center"/>
      <protection locked="0"/>
    </xf>
    <xf numFmtId="0" fontId="2" fillId="4" borderId="25" xfId="0" applyFont="1" applyFill="1" applyBorder="1" applyAlignment="1" applyProtection="1">
      <alignment horizontal="center" vertical="center"/>
      <protection locked="0"/>
    </xf>
    <xf numFmtId="0" fontId="2" fillId="4" borderId="26" xfId="0" applyFont="1" applyFill="1" applyBorder="1" applyAlignment="1" applyProtection="1">
      <alignment horizontal="center" vertical="center"/>
      <protection locked="0"/>
    </xf>
    <xf numFmtId="0" fontId="2" fillId="4" borderId="33" xfId="0" applyFont="1" applyFill="1" applyBorder="1" applyAlignment="1">
      <alignment horizontal="center"/>
    </xf>
    <xf numFmtId="0" fontId="2" fillId="4" borderId="19" xfId="0" applyFont="1" applyFill="1" applyBorder="1" applyAlignment="1">
      <alignment horizontal="center"/>
    </xf>
    <xf numFmtId="0" fontId="2" fillId="4" borderId="20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4" borderId="8" xfId="0" applyFont="1" applyFill="1" applyBorder="1" applyAlignment="1">
      <alignment horizontal="center"/>
    </xf>
    <xf numFmtId="0" fontId="2" fillId="4" borderId="9" xfId="0" applyFont="1" applyFill="1" applyBorder="1" applyAlignment="1">
      <alignment horizontal="center"/>
    </xf>
    <xf numFmtId="0" fontId="0" fillId="0" borderId="5" xfId="0" applyBorder="1"/>
  </cellXfs>
  <cellStyles count="5">
    <cellStyle name="Comma" xfId="1" builtinId="3"/>
    <cellStyle name="Currency" xfId="2" builtinId="4"/>
    <cellStyle name="Normal" xfId="0" builtinId="0"/>
    <cellStyle name="Normal 2" xfId="4" xr:uid="{00000000-0005-0000-0000-000003000000}"/>
    <cellStyle name="Percent" xfId="3" builtinId="5"/>
  </cellStyles>
  <dxfs count="26"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</dxfs>
  <tableStyles count="0" defaultTableStyle="TableStyleMedium2" defaultPivotStyle="PivotStyleLight16"/>
  <colors>
    <mruColors>
      <color rgb="FFEF8A6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ARPA%20Affordable%20Housing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rogram Expense Detail"/>
      <sheetName val="Budget"/>
    </sheetNames>
    <sheetDataSet>
      <sheetData sheetId="0">
        <row r="6">
          <cell r="B6" t="str">
            <v>Program Manager</v>
          </cell>
          <cell r="L6" t="str">
            <v xml:space="preserve">Program/Grant Management support -3% utilization of FTE (2080 x $25/hr.) </v>
          </cell>
        </row>
        <row r="7">
          <cell r="L7" t="str">
            <v xml:space="preserve">.25 FTE (2080 x $21/hr.) dedicated to Housing &amp; SupportServices; Coordinated Entry, Diversion, Referrals and service provider staff training </v>
          </cell>
        </row>
        <row r="8">
          <cell r="L8" t="str">
            <v xml:space="preserve">10% FTE (2080 x $21/hr.) dedicated to Project Suport and service provider staff training </v>
          </cell>
        </row>
        <row r="9">
          <cell r="L9" t="str">
            <v xml:space="preserve">25% FTE (2080 x $21/hr.) dedicated to Coordinated Entry End User and service provider staff training </v>
          </cell>
        </row>
        <row r="10">
          <cell r="L10" t="str">
            <v>3% FTE (2080 x $20/hr. ) dedicated to HMIS data management and program support</v>
          </cell>
        </row>
        <row r="11">
          <cell r="L11" t="str">
            <v xml:space="preserve">20% FTE (2080 x $20/hr.) dedicated to peer bridging, client connection and advocacy and service provider staff training </v>
          </cell>
        </row>
      </sheetData>
      <sheetData sheetId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Q161"/>
  <sheetViews>
    <sheetView topLeftCell="A52" workbookViewId="0">
      <selection activeCell="I12" sqref="I12"/>
    </sheetView>
  </sheetViews>
  <sheetFormatPr defaultRowHeight="15" x14ac:dyDescent="0.25"/>
  <cols>
    <col min="3" max="3" width="30.28515625" customWidth="1"/>
    <col min="6" max="6" width="11.28515625" style="127" customWidth="1"/>
    <col min="7" max="7" width="12.42578125" customWidth="1"/>
    <col min="8" max="8" width="10.85546875" customWidth="1"/>
    <col min="9" max="9" width="12.5703125" style="127" customWidth="1"/>
    <col min="10" max="10" width="16.5703125" style="127" customWidth="1"/>
    <col min="11" max="11" width="12.85546875" customWidth="1"/>
    <col min="12" max="12" width="13.7109375" customWidth="1"/>
    <col min="13" max="13" width="12.42578125" customWidth="1"/>
    <col min="14" max="14" width="12.28515625" customWidth="1"/>
  </cols>
  <sheetData>
    <row r="1" spans="1:17" ht="23.25" x14ac:dyDescent="0.35">
      <c r="A1" s="79" t="s">
        <v>58</v>
      </c>
    </row>
    <row r="2" spans="1:17" ht="23.25" x14ac:dyDescent="0.35">
      <c r="A2" s="79"/>
    </row>
    <row r="3" spans="1:17" ht="15.75" thickBot="1" x14ac:dyDescent="0.3"/>
    <row r="4" spans="1:17" ht="24" thickBot="1" x14ac:dyDescent="0.4">
      <c r="A4" s="232" t="s">
        <v>94</v>
      </c>
      <c r="B4" s="229"/>
      <c r="C4" s="229"/>
      <c r="D4" s="229"/>
      <c r="E4" s="229" t="s">
        <v>12</v>
      </c>
      <c r="F4" s="230" t="s">
        <v>13</v>
      </c>
      <c r="G4" s="229" t="s">
        <v>14</v>
      </c>
      <c r="H4" s="229"/>
      <c r="I4" s="230"/>
      <c r="J4" s="230"/>
      <c r="K4" s="229"/>
      <c r="L4" s="229"/>
      <c r="M4" s="229"/>
      <c r="N4" s="229"/>
      <c r="O4" s="229"/>
      <c r="P4" s="229"/>
      <c r="Q4" s="231"/>
    </row>
    <row r="5" spans="1:17" ht="23.25" x14ac:dyDescent="0.35">
      <c r="A5" s="79"/>
      <c r="D5" t="s">
        <v>124</v>
      </c>
      <c r="E5" s="73"/>
      <c r="F5" s="73"/>
      <c r="G5" s="73"/>
      <c r="H5" s="244" t="s">
        <v>129</v>
      </c>
      <c r="I5" s="127" t="s">
        <v>184</v>
      </c>
    </row>
    <row r="6" spans="1:17" ht="30" customHeight="1" x14ac:dyDescent="0.35">
      <c r="A6" s="79"/>
      <c r="B6" t="s">
        <v>197</v>
      </c>
      <c r="D6">
        <v>4</v>
      </c>
      <c r="E6" s="159">
        <v>1</v>
      </c>
      <c r="F6" s="160">
        <v>0.1</v>
      </c>
      <c r="G6" s="161">
        <f>+H6*2080</f>
        <v>58240</v>
      </c>
      <c r="H6" s="127">
        <v>28</v>
      </c>
      <c r="I6" s="297">
        <v>24</v>
      </c>
      <c r="J6" s="127">
        <f>+D6*H6*I6</f>
        <v>2688</v>
      </c>
      <c r="L6" s="303" t="s">
        <v>158</v>
      </c>
      <c r="M6" s="304"/>
      <c r="N6" s="304"/>
      <c r="O6" s="304"/>
      <c r="P6" s="304"/>
      <c r="Q6" s="305"/>
    </row>
    <row r="7" spans="1:17" ht="30" customHeight="1" x14ac:dyDescent="0.35">
      <c r="A7" s="79"/>
      <c r="B7" t="s">
        <v>198</v>
      </c>
      <c r="D7">
        <v>14</v>
      </c>
      <c r="E7" s="159">
        <v>1</v>
      </c>
      <c r="F7" s="160">
        <v>1</v>
      </c>
      <c r="G7" s="161">
        <f t="shared" ref="G7:G15" si="0">+H7*2080</f>
        <v>43680</v>
      </c>
      <c r="H7" s="127">
        <v>21</v>
      </c>
      <c r="I7" s="297">
        <v>20</v>
      </c>
      <c r="J7" s="127">
        <f t="shared" ref="J7:J12" si="1">+D7*H7*I7</f>
        <v>5880</v>
      </c>
      <c r="L7" s="306" t="s">
        <v>176</v>
      </c>
      <c r="M7" s="307"/>
      <c r="N7" s="307"/>
      <c r="O7" s="307"/>
      <c r="P7" s="307"/>
      <c r="Q7" s="308"/>
    </row>
    <row r="8" spans="1:17" ht="30" customHeight="1" x14ac:dyDescent="0.35">
      <c r="A8" s="79"/>
      <c r="B8" t="s">
        <v>199</v>
      </c>
      <c r="D8">
        <v>12</v>
      </c>
      <c r="E8" s="159">
        <v>1</v>
      </c>
      <c r="F8" s="160">
        <v>1</v>
      </c>
      <c r="G8" s="161">
        <f t="shared" si="0"/>
        <v>39520</v>
      </c>
      <c r="H8" s="127">
        <v>19</v>
      </c>
      <c r="I8" s="297">
        <v>24</v>
      </c>
      <c r="J8" s="127">
        <f t="shared" si="1"/>
        <v>5472</v>
      </c>
      <c r="L8" s="306" t="s">
        <v>177</v>
      </c>
      <c r="M8" s="307"/>
      <c r="N8" s="307"/>
      <c r="O8" s="307"/>
      <c r="P8" s="307"/>
      <c r="Q8" s="308"/>
    </row>
    <row r="9" spans="1:17" ht="30" customHeight="1" x14ac:dyDescent="0.35">
      <c r="A9" s="79"/>
      <c r="B9" t="s">
        <v>182</v>
      </c>
      <c r="D9">
        <v>40</v>
      </c>
      <c r="E9" s="159">
        <v>1</v>
      </c>
      <c r="F9" s="160">
        <v>1</v>
      </c>
      <c r="G9" s="161">
        <f>+H9*2080</f>
        <v>37440</v>
      </c>
      <c r="H9" s="127">
        <v>18</v>
      </c>
      <c r="I9" s="297">
        <v>21</v>
      </c>
      <c r="J9" s="127">
        <f t="shared" si="1"/>
        <v>15120</v>
      </c>
      <c r="L9" s="306" t="s">
        <v>179</v>
      </c>
      <c r="M9" s="307"/>
      <c r="N9" s="307"/>
      <c r="O9" s="307"/>
      <c r="P9" s="307"/>
      <c r="Q9" s="308"/>
    </row>
    <row r="10" spans="1:17" ht="30" customHeight="1" x14ac:dyDescent="0.35">
      <c r="A10" s="79"/>
      <c r="B10" t="s">
        <v>182</v>
      </c>
      <c r="D10">
        <v>40</v>
      </c>
      <c r="E10" s="159">
        <v>1</v>
      </c>
      <c r="F10" s="160">
        <v>1</v>
      </c>
      <c r="G10" s="161">
        <f>+H10*2080</f>
        <v>37440</v>
      </c>
      <c r="H10" s="127">
        <v>18</v>
      </c>
      <c r="I10" s="297">
        <v>21</v>
      </c>
      <c r="J10" s="127">
        <f t="shared" si="1"/>
        <v>15120</v>
      </c>
      <c r="L10" s="306" t="s">
        <v>179</v>
      </c>
      <c r="M10" s="307"/>
      <c r="N10" s="307"/>
      <c r="O10" s="307"/>
      <c r="P10" s="307"/>
      <c r="Q10" s="308"/>
    </row>
    <row r="11" spans="1:17" ht="30" customHeight="1" x14ac:dyDescent="0.35">
      <c r="A11" s="79"/>
      <c r="B11" t="s">
        <v>183</v>
      </c>
      <c r="D11">
        <v>16</v>
      </c>
      <c r="E11" s="159">
        <v>1</v>
      </c>
      <c r="F11" s="160">
        <v>1</v>
      </c>
      <c r="G11" s="161">
        <f t="shared" ref="G11" si="2">+H11*2080</f>
        <v>37440</v>
      </c>
      <c r="H11" s="127">
        <v>18</v>
      </c>
      <c r="I11" s="297">
        <v>21</v>
      </c>
      <c r="J11" s="127">
        <f t="shared" si="1"/>
        <v>6048</v>
      </c>
      <c r="L11" s="306" t="s">
        <v>159</v>
      </c>
      <c r="M11" s="307"/>
      <c r="N11" s="307"/>
      <c r="O11" s="307"/>
      <c r="P11" s="307"/>
      <c r="Q11" s="308"/>
    </row>
    <row r="12" spans="1:17" ht="30" customHeight="1" x14ac:dyDescent="0.35">
      <c r="A12" s="79"/>
      <c r="B12" t="s">
        <v>183</v>
      </c>
      <c r="D12">
        <v>16</v>
      </c>
      <c r="E12" s="159">
        <v>1</v>
      </c>
      <c r="F12" s="160">
        <v>1</v>
      </c>
      <c r="G12" s="161">
        <f t="shared" si="0"/>
        <v>37440</v>
      </c>
      <c r="H12" s="127">
        <v>18</v>
      </c>
      <c r="I12" s="297">
        <v>21</v>
      </c>
      <c r="J12" s="127">
        <f t="shared" si="1"/>
        <v>6048</v>
      </c>
      <c r="L12" s="306" t="s">
        <v>159</v>
      </c>
      <c r="M12" s="307"/>
      <c r="N12" s="307"/>
      <c r="O12" s="307"/>
      <c r="P12" s="307"/>
      <c r="Q12" s="308"/>
    </row>
    <row r="13" spans="1:17" ht="30" hidden="1" customHeight="1" x14ac:dyDescent="0.35">
      <c r="A13" s="79"/>
      <c r="B13" t="s">
        <v>178</v>
      </c>
      <c r="E13" s="159">
        <v>1</v>
      </c>
      <c r="F13" s="160">
        <v>0</v>
      </c>
      <c r="G13" s="161">
        <f t="shared" si="0"/>
        <v>43680</v>
      </c>
      <c r="H13" s="127">
        <v>21</v>
      </c>
      <c r="J13" s="127">
        <f>+E13*F13*G13</f>
        <v>0</v>
      </c>
      <c r="L13" s="306" t="s">
        <v>152</v>
      </c>
      <c r="M13" s="307"/>
      <c r="N13" s="307"/>
      <c r="O13" s="307"/>
      <c r="P13" s="307"/>
      <c r="Q13" s="308"/>
    </row>
    <row r="14" spans="1:17" ht="30" customHeight="1" x14ac:dyDescent="0.35">
      <c r="A14" s="79"/>
      <c r="B14" t="s">
        <v>168</v>
      </c>
      <c r="C14" s="295">
        <f>+F6+F7+F8+F9+F12+F13+F14</f>
        <v>4.0999999999999996</v>
      </c>
      <c r="D14">
        <f>SUM(D6:D13)</f>
        <v>142</v>
      </c>
      <c r="E14" s="159"/>
      <c r="F14" s="160"/>
      <c r="G14" s="161">
        <f t="shared" si="0"/>
        <v>0</v>
      </c>
      <c r="H14" s="127"/>
      <c r="J14" s="127">
        <f>+E14*F14*G14</f>
        <v>0</v>
      </c>
      <c r="L14" s="306"/>
      <c r="M14" s="307"/>
      <c r="N14" s="307"/>
      <c r="O14" s="307"/>
      <c r="P14" s="307"/>
      <c r="Q14" s="308"/>
    </row>
    <row r="15" spans="1:17" ht="23.25" x14ac:dyDescent="0.35">
      <c r="A15" s="79"/>
      <c r="B15" t="s">
        <v>180</v>
      </c>
      <c r="C15">
        <v>2</v>
      </c>
      <c r="E15" s="159"/>
      <c r="F15" s="160">
        <v>0</v>
      </c>
      <c r="G15" s="161">
        <f t="shared" si="0"/>
        <v>0</v>
      </c>
      <c r="H15" s="127"/>
      <c r="J15" s="127">
        <f t="shared" ref="J15" si="3">+E15*F15*G15</f>
        <v>0</v>
      </c>
    </row>
    <row r="16" spans="1:17" ht="24" thickBot="1" x14ac:dyDescent="0.4">
      <c r="A16" s="79"/>
    </row>
    <row r="17" spans="1:16" ht="24" thickBot="1" x14ac:dyDescent="0.4">
      <c r="A17" s="232" t="s">
        <v>96</v>
      </c>
      <c r="B17" s="229"/>
      <c r="C17" s="229"/>
      <c r="D17" s="229"/>
      <c r="E17" s="229"/>
      <c r="F17" s="230"/>
      <c r="G17" s="229"/>
      <c r="H17" s="229"/>
      <c r="I17" s="230"/>
      <c r="J17" s="230" t="s">
        <v>125</v>
      </c>
      <c r="K17" s="229" t="s">
        <v>126</v>
      </c>
      <c r="L17" s="229" t="s">
        <v>127</v>
      </c>
      <c r="M17" s="229" t="s">
        <v>156</v>
      </c>
      <c r="N17" s="229" t="s">
        <v>157</v>
      </c>
      <c r="O17" s="229"/>
      <c r="P17" s="231"/>
    </row>
    <row r="18" spans="1:16" ht="23.25" x14ac:dyDescent="0.35">
      <c r="A18" s="79"/>
      <c r="E18" s="143"/>
      <c r="F18" s="144"/>
      <c r="G18" s="143"/>
      <c r="J18" s="131">
        <f>SUM(I19:I35)</f>
        <v>10800</v>
      </c>
      <c r="K18" s="80">
        <f>+J18*K20+J18</f>
        <v>11124</v>
      </c>
      <c r="L18" s="80">
        <f>+K18*L20+K18</f>
        <v>11457.72</v>
      </c>
      <c r="M18" s="80">
        <f>+L18*L20+L18</f>
        <v>11801.451599999999</v>
      </c>
      <c r="N18" s="80">
        <f>+M18*M20+M18</f>
        <v>12155.495147999998</v>
      </c>
    </row>
    <row r="19" spans="1:16" ht="23.25" x14ac:dyDescent="0.35">
      <c r="A19" s="79"/>
      <c r="B19" t="s">
        <v>106</v>
      </c>
      <c r="E19" s="143">
        <v>0</v>
      </c>
      <c r="F19" s="144">
        <v>40</v>
      </c>
      <c r="G19" s="143">
        <v>1</v>
      </c>
      <c r="I19" s="129">
        <f t="shared" ref="I19:I28" si="4">+E19*F19*G19</f>
        <v>0</v>
      </c>
    </row>
    <row r="20" spans="1:16" ht="23.25" x14ac:dyDescent="0.35">
      <c r="A20" s="79"/>
      <c r="B20" t="s">
        <v>111</v>
      </c>
      <c r="E20" s="143"/>
      <c r="F20" s="144">
        <v>20</v>
      </c>
      <c r="G20" s="143">
        <v>1</v>
      </c>
      <c r="I20" s="129">
        <f t="shared" si="4"/>
        <v>0</v>
      </c>
      <c r="J20" s="127" t="s">
        <v>130</v>
      </c>
      <c r="K20" s="117">
        <v>0.03</v>
      </c>
      <c r="L20" s="117">
        <v>0.03</v>
      </c>
      <c r="M20" s="117">
        <v>0.03</v>
      </c>
      <c r="N20" s="117">
        <v>0.03</v>
      </c>
    </row>
    <row r="21" spans="1:16" ht="23.25" hidden="1" x14ac:dyDescent="0.35">
      <c r="A21" s="79"/>
      <c r="B21" t="s">
        <v>112</v>
      </c>
      <c r="E21" s="143"/>
      <c r="F21" s="144">
        <v>300</v>
      </c>
      <c r="G21" s="143">
        <v>12</v>
      </c>
      <c r="I21" s="129">
        <f t="shared" si="4"/>
        <v>0</v>
      </c>
    </row>
    <row r="22" spans="1:16" ht="23.25" hidden="1" x14ac:dyDescent="0.35">
      <c r="A22" s="79"/>
      <c r="B22" t="s">
        <v>110</v>
      </c>
      <c r="E22" s="143"/>
      <c r="F22" s="144">
        <v>2000</v>
      </c>
      <c r="G22" s="143">
        <v>12</v>
      </c>
      <c r="I22" s="129">
        <f t="shared" si="4"/>
        <v>0</v>
      </c>
    </row>
    <row r="23" spans="1:16" ht="23.25" hidden="1" x14ac:dyDescent="0.35">
      <c r="A23" s="79"/>
      <c r="B23" t="s">
        <v>113</v>
      </c>
      <c r="E23" s="143"/>
      <c r="F23" s="144">
        <v>750</v>
      </c>
      <c r="G23" s="143">
        <v>6</v>
      </c>
      <c r="I23" s="129">
        <f t="shared" si="4"/>
        <v>0</v>
      </c>
    </row>
    <row r="24" spans="1:16" ht="23.25" hidden="1" x14ac:dyDescent="0.35">
      <c r="A24" s="79"/>
      <c r="B24" t="s">
        <v>97</v>
      </c>
      <c r="E24" s="143"/>
      <c r="F24" s="144">
        <v>750</v>
      </c>
      <c r="G24" s="143">
        <v>1</v>
      </c>
      <c r="I24" s="129">
        <f t="shared" si="4"/>
        <v>0</v>
      </c>
    </row>
    <row r="25" spans="1:16" ht="23.25" x14ac:dyDescent="0.35">
      <c r="A25" s="79"/>
      <c r="B25" t="s">
        <v>115</v>
      </c>
      <c r="E25" s="143"/>
      <c r="F25" s="144">
        <v>100</v>
      </c>
      <c r="G25" s="143">
        <v>1</v>
      </c>
      <c r="I25" s="129">
        <f t="shared" si="4"/>
        <v>0</v>
      </c>
    </row>
    <row r="26" spans="1:16" ht="23.25" x14ac:dyDescent="0.35">
      <c r="A26" s="79"/>
      <c r="B26" t="s">
        <v>98</v>
      </c>
      <c r="E26" s="143"/>
      <c r="F26" s="144">
        <v>200</v>
      </c>
      <c r="G26" s="143">
        <v>1</v>
      </c>
      <c r="I26" s="129">
        <f t="shared" si="4"/>
        <v>0</v>
      </c>
    </row>
    <row r="27" spans="1:16" ht="23.25" x14ac:dyDescent="0.35">
      <c r="A27" s="79"/>
      <c r="B27" t="s">
        <v>116</v>
      </c>
      <c r="E27" s="143"/>
      <c r="F27" s="144">
        <v>10</v>
      </c>
      <c r="G27" s="143">
        <v>24</v>
      </c>
      <c r="I27" s="129">
        <f t="shared" si="4"/>
        <v>0</v>
      </c>
      <c r="K27" s="299" t="s">
        <v>149</v>
      </c>
      <c r="L27" s="299"/>
      <c r="M27" s="299"/>
      <c r="N27" s="299"/>
      <c r="O27" s="299"/>
      <c r="P27" s="299"/>
    </row>
    <row r="28" spans="1:16" ht="23.25" x14ac:dyDescent="0.35">
      <c r="A28" s="79"/>
      <c r="B28" t="s">
        <v>128</v>
      </c>
      <c r="E28" s="143"/>
      <c r="F28" s="144">
        <v>35</v>
      </c>
      <c r="G28" s="143">
        <v>6</v>
      </c>
      <c r="I28" s="129">
        <f t="shared" si="4"/>
        <v>0</v>
      </c>
      <c r="K28" s="300"/>
      <c r="L28" s="300"/>
      <c r="M28" s="300"/>
      <c r="N28" s="300"/>
      <c r="O28" s="300"/>
      <c r="P28" s="300"/>
    </row>
    <row r="29" spans="1:16" ht="23.25" x14ac:dyDescent="0.35">
      <c r="A29" s="79"/>
      <c r="B29" t="s">
        <v>40</v>
      </c>
      <c r="E29" s="143">
        <v>1</v>
      </c>
      <c r="F29" s="144">
        <v>1600</v>
      </c>
      <c r="G29" s="143">
        <v>6</v>
      </c>
      <c r="I29" s="129">
        <f t="shared" ref="I29:I35" si="5">+E29*F29*G29</f>
        <v>9600</v>
      </c>
      <c r="K29" s="300"/>
      <c r="L29" s="300"/>
      <c r="M29" s="300"/>
      <c r="N29" s="300"/>
      <c r="O29" s="300"/>
      <c r="P29" s="300"/>
    </row>
    <row r="30" spans="1:16" ht="23.25" x14ac:dyDescent="0.35">
      <c r="A30" s="79"/>
      <c r="B30" t="s">
        <v>97</v>
      </c>
      <c r="E30" s="143"/>
      <c r="F30" s="144">
        <v>10</v>
      </c>
      <c r="G30" s="143">
        <v>24</v>
      </c>
      <c r="I30" s="129">
        <f t="shared" si="5"/>
        <v>0</v>
      </c>
      <c r="K30" s="300"/>
      <c r="L30" s="300"/>
      <c r="M30" s="300"/>
      <c r="N30" s="300"/>
      <c r="O30" s="300"/>
      <c r="P30" s="300"/>
    </row>
    <row r="31" spans="1:16" ht="23.25" x14ac:dyDescent="0.35">
      <c r="A31" s="79"/>
      <c r="B31" t="s">
        <v>145</v>
      </c>
      <c r="E31" s="143"/>
      <c r="F31" s="144">
        <v>10</v>
      </c>
      <c r="G31" s="143">
        <v>24</v>
      </c>
      <c r="I31" s="129">
        <f t="shared" si="5"/>
        <v>0</v>
      </c>
    </row>
    <row r="32" spans="1:16" ht="23.25" x14ac:dyDescent="0.35">
      <c r="A32" s="79"/>
      <c r="B32" t="s">
        <v>146</v>
      </c>
      <c r="E32" s="143"/>
      <c r="F32" s="144">
        <v>1350</v>
      </c>
      <c r="G32" s="143">
        <v>6</v>
      </c>
      <c r="I32" s="129">
        <f t="shared" si="5"/>
        <v>0</v>
      </c>
    </row>
    <row r="33" spans="1:16" ht="23.25" x14ac:dyDescent="0.35">
      <c r="A33" s="79"/>
      <c r="B33" t="s">
        <v>147</v>
      </c>
      <c r="E33" s="143"/>
      <c r="F33" s="144">
        <v>500</v>
      </c>
      <c r="G33" s="143">
        <v>3</v>
      </c>
      <c r="I33" s="129">
        <f t="shared" si="5"/>
        <v>0</v>
      </c>
    </row>
    <row r="34" spans="1:16" ht="23.25" x14ac:dyDescent="0.35">
      <c r="A34" s="79"/>
      <c r="B34" t="s">
        <v>166</v>
      </c>
      <c r="E34" s="143">
        <v>1</v>
      </c>
      <c r="F34" s="144">
        <v>200</v>
      </c>
      <c r="G34" s="143">
        <v>6</v>
      </c>
      <c r="I34" s="129">
        <f t="shared" si="5"/>
        <v>1200</v>
      </c>
    </row>
    <row r="35" spans="1:16" ht="23.25" x14ac:dyDescent="0.35">
      <c r="A35" s="79"/>
      <c r="B35" t="s">
        <v>167</v>
      </c>
      <c r="E35" s="143"/>
      <c r="F35" s="144">
        <v>4000</v>
      </c>
      <c r="G35" s="143">
        <v>1</v>
      </c>
      <c r="I35" s="129">
        <f t="shared" si="5"/>
        <v>0</v>
      </c>
    </row>
    <row r="36" spans="1:16" ht="23.25" x14ac:dyDescent="0.35">
      <c r="A36" s="79"/>
      <c r="E36" s="143"/>
      <c r="F36" s="144"/>
      <c r="G36" s="143"/>
    </row>
    <row r="37" spans="1:16" ht="23.25" x14ac:dyDescent="0.35">
      <c r="A37" s="79"/>
    </row>
    <row r="38" spans="1:16" ht="23.25" x14ac:dyDescent="0.35">
      <c r="A38" s="79"/>
      <c r="B38" t="s">
        <v>175</v>
      </c>
      <c r="E38">
        <f>+E19+E20+E25+E26+E27+E28+E29+E30+E31+E32+E33+E34+E35</f>
        <v>2</v>
      </c>
    </row>
    <row r="39" spans="1:16" ht="24" thickBot="1" x14ac:dyDescent="0.4">
      <c r="A39" s="79"/>
    </row>
    <row r="40" spans="1:16" ht="24" thickBot="1" x14ac:dyDescent="0.4">
      <c r="A40" s="232" t="s">
        <v>93</v>
      </c>
      <c r="B40" s="229"/>
      <c r="C40" s="229"/>
      <c r="D40" s="229"/>
      <c r="E40" s="229"/>
      <c r="F40" s="230"/>
      <c r="G40" s="229"/>
      <c r="H40" s="229"/>
      <c r="I40" s="230"/>
      <c r="J40" s="230"/>
      <c r="K40" s="229"/>
      <c r="L40" s="229"/>
      <c r="M40" s="229"/>
      <c r="N40" s="229"/>
      <c r="O40" s="229"/>
      <c r="P40" s="231"/>
    </row>
    <row r="41" spans="1:16" ht="23.25" x14ac:dyDescent="0.35">
      <c r="A41" s="79"/>
      <c r="B41" s="226"/>
      <c r="C41" s="223"/>
      <c r="D41" s="223"/>
      <c r="E41" s="223" t="s">
        <v>54</v>
      </c>
      <c r="F41" s="224" t="s">
        <v>55</v>
      </c>
      <c r="G41" s="223" t="s">
        <v>56</v>
      </c>
      <c r="H41" s="223"/>
      <c r="I41" s="224"/>
      <c r="J41" s="225" t="s">
        <v>62</v>
      </c>
      <c r="K41" s="226" t="s">
        <v>63</v>
      </c>
      <c r="L41" s="223"/>
      <c r="M41" s="223"/>
      <c r="N41" s="223"/>
      <c r="O41" s="223"/>
      <c r="P41" s="227"/>
    </row>
    <row r="42" spans="1:16" ht="23.25" x14ac:dyDescent="0.35">
      <c r="A42" s="79"/>
      <c r="E42" s="143"/>
      <c r="F42" s="144"/>
      <c r="G42" s="143"/>
    </row>
    <row r="43" spans="1:16" x14ac:dyDescent="0.25">
      <c r="B43" s="76"/>
      <c r="C43" s="77"/>
      <c r="D43" s="77"/>
      <c r="E43" s="145" t="s">
        <v>54</v>
      </c>
      <c r="F43" s="146" t="s">
        <v>55</v>
      </c>
      <c r="G43" s="145" t="s">
        <v>56</v>
      </c>
      <c r="H43" s="77"/>
      <c r="I43" s="128"/>
      <c r="J43" s="130" t="s">
        <v>62</v>
      </c>
      <c r="K43" s="76" t="s">
        <v>63</v>
      </c>
      <c r="L43" s="77"/>
      <c r="M43" s="77"/>
      <c r="N43" s="77"/>
      <c r="O43" s="77"/>
      <c r="P43" s="78"/>
    </row>
    <row r="44" spans="1:16" ht="15" customHeight="1" x14ac:dyDescent="0.25">
      <c r="B44" t="s">
        <v>50</v>
      </c>
      <c r="E44" s="143"/>
      <c r="F44" s="144"/>
      <c r="G44" s="143"/>
      <c r="J44" s="131">
        <f>SUM(I45:I48)</f>
        <v>0</v>
      </c>
      <c r="K44" s="299" t="s">
        <v>169</v>
      </c>
      <c r="L44" s="299"/>
      <c r="M44" s="299"/>
      <c r="N44" s="299"/>
      <c r="O44" s="299"/>
      <c r="P44" s="299"/>
    </row>
    <row r="45" spans="1:16" x14ac:dyDescent="0.25">
      <c r="C45" t="s">
        <v>73</v>
      </c>
      <c r="E45" s="294">
        <f>+$C$15</f>
        <v>2</v>
      </c>
      <c r="F45" s="144">
        <v>250</v>
      </c>
      <c r="G45" s="143"/>
      <c r="I45" s="129">
        <f>+E45*F45*G45</f>
        <v>0</v>
      </c>
      <c r="K45" s="301"/>
      <c r="L45" s="301"/>
      <c r="M45" s="301"/>
      <c r="N45" s="301"/>
      <c r="O45" s="301"/>
      <c r="P45" s="301"/>
    </row>
    <row r="46" spans="1:16" x14ac:dyDescent="0.25">
      <c r="C46" t="s">
        <v>114</v>
      </c>
      <c r="E46" s="294">
        <f t="shared" ref="E46:E48" si="6">+$C$15</f>
        <v>2</v>
      </c>
      <c r="F46" s="144">
        <v>150</v>
      </c>
      <c r="G46" s="143"/>
      <c r="I46" s="129">
        <f>+E46*F46*G46</f>
        <v>0</v>
      </c>
      <c r="K46" s="301"/>
      <c r="L46" s="301"/>
      <c r="M46" s="301"/>
      <c r="N46" s="301"/>
      <c r="O46" s="301"/>
      <c r="P46" s="301"/>
    </row>
    <row r="47" spans="1:16" x14ac:dyDescent="0.25">
      <c r="C47" t="s">
        <v>75</v>
      </c>
      <c r="E47" s="294">
        <f t="shared" si="6"/>
        <v>2</v>
      </c>
      <c r="F47" s="144">
        <v>325</v>
      </c>
      <c r="G47" s="143"/>
      <c r="I47" s="129">
        <f>+E47*F47*G47</f>
        <v>0</v>
      </c>
      <c r="K47" s="301"/>
      <c r="L47" s="301"/>
      <c r="M47" s="301"/>
      <c r="N47" s="301"/>
      <c r="O47" s="301"/>
      <c r="P47" s="301"/>
    </row>
    <row r="48" spans="1:16" x14ac:dyDescent="0.25">
      <c r="C48" t="s">
        <v>74</v>
      </c>
      <c r="E48" s="294">
        <f t="shared" si="6"/>
        <v>2</v>
      </c>
      <c r="F48" s="144">
        <v>325</v>
      </c>
      <c r="G48" s="143"/>
      <c r="I48" s="129">
        <f>+E48*F48*G48</f>
        <v>0</v>
      </c>
      <c r="K48" s="302"/>
      <c r="L48" s="302"/>
      <c r="M48" s="302"/>
      <c r="N48" s="302"/>
      <c r="O48" s="302"/>
      <c r="P48" s="302"/>
    </row>
    <row r="49" spans="2:16" x14ac:dyDescent="0.25">
      <c r="E49" s="143"/>
      <c r="F49" s="144"/>
      <c r="G49" s="143"/>
    </row>
    <row r="50" spans="2:16" x14ac:dyDescent="0.25">
      <c r="B50" s="76"/>
      <c r="C50" s="77"/>
      <c r="D50" s="77"/>
      <c r="E50" s="145" t="s">
        <v>54</v>
      </c>
      <c r="F50" s="146" t="s">
        <v>55</v>
      </c>
      <c r="G50" s="145" t="s">
        <v>56</v>
      </c>
      <c r="H50" s="77"/>
      <c r="I50" s="128"/>
      <c r="J50" s="130" t="s">
        <v>62</v>
      </c>
      <c r="K50" s="76" t="s">
        <v>63</v>
      </c>
      <c r="L50" s="77"/>
      <c r="M50" s="77"/>
      <c r="N50" s="77"/>
      <c r="O50" s="77"/>
      <c r="P50" s="78"/>
    </row>
    <row r="51" spans="2:16" ht="15" customHeight="1" x14ac:dyDescent="0.25">
      <c r="B51" t="s">
        <v>19</v>
      </c>
      <c r="E51" s="143"/>
      <c r="F51" s="144"/>
      <c r="G51" s="143"/>
      <c r="J51" s="131">
        <f>SUM(I52:I53)</f>
        <v>0</v>
      </c>
      <c r="K51" s="299" t="s">
        <v>76</v>
      </c>
      <c r="L51" s="299"/>
      <c r="M51" s="299"/>
      <c r="N51" s="299"/>
      <c r="O51" s="299"/>
      <c r="P51" s="299"/>
    </row>
    <row r="52" spans="2:16" x14ac:dyDescent="0.25">
      <c r="C52" t="s">
        <v>57</v>
      </c>
      <c r="E52" s="294">
        <f>+$C$15</f>
        <v>2</v>
      </c>
      <c r="F52" s="144">
        <v>3900</v>
      </c>
      <c r="G52" s="143"/>
      <c r="I52" s="129">
        <f>+E52*F52*G52</f>
        <v>0</v>
      </c>
      <c r="K52" s="301"/>
      <c r="L52" s="301"/>
      <c r="M52" s="301"/>
      <c r="N52" s="301"/>
      <c r="O52" s="301"/>
      <c r="P52" s="301"/>
    </row>
    <row r="53" spans="2:16" x14ac:dyDescent="0.25">
      <c r="E53" s="143"/>
      <c r="F53" s="144">
        <v>100</v>
      </c>
      <c r="G53" s="143"/>
      <c r="I53" s="129">
        <f>+E53*F53*G53</f>
        <v>0</v>
      </c>
      <c r="K53" s="301"/>
      <c r="L53" s="301"/>
      <c r="M53" s="301"/>
      <c r="N53" s="301"/>
      <c r="O53" s="301"/>
      <c r="P53" s="301"/>
    </row>
    <row r="54" spans="2:16" x14ac:dyDescent="0.25">
      <c r="E54" s="143"/>
      <c r="F54" s="144"/>
      <c r="G54" s="143"/>
    </row>
    <row r="55" spans="2:16" x14ac:dyDescent="0.25">
      <c r="B55" s="76"/>
      <c r="C55" s="77"/>
      <c r="D55" s="77"/>
      <c r="E55" s="145" t="s">
        <v>54</v>
      </c>
      <c r="F55" s="146" t="s">
        <v>55</v>
      </c>
      <c r="G55" s="145" t="s">
        <v>56</v>
      </c>
      <c r="H55" s="77"/>
      <c r="I55" s="128"/>
      <c r="J55" s="130" t="s">
        <v>62</v>
      </c>
      <c r="K55" s="76" t="s">
        <v>63</v>
      </c>
      <c r="L55" s="77"/>
      <c r="M55" s="77"/>
      <c r="N55" s="77"/>
      <c r="O55" s="77"/>
      <c r="P55" s="78"/>
    </row>
    <row r="56" spans="2:16" ht="15" customHeight="1" x14ac:dyDescent="0.25">
      <c r="B56" t="s">
        <v>20</v>
      </c>
      <c r="E56" s="143"/>
      <c r="F56" s="144"/>
      <c r="G56" s="143"/>
      <c r="J56" s="131">
        <f>SUM(I57:I61)</f>
        <v>0</v>
      </c>
      <c r="K56" s="299" t="s">
        <v>170</v>
      </c>
      <c r="L56" s="299"/>
      <c r="M56" s="299"/>
      <c r="N56" s="299"/>
      <c r="O56" s="299"/>
      <c r="P56" s="299"/>
    </row>
    <row r="57" spans="2:16" x14ac:dyDescent="0.25">
      <c r="C57" t="s">
        <v>61</v>
      </c>
      <c r="E57" s="294">
        <f t="shared" ref="E57:E60" si="7">+$C$15</f>
        <v>2</v>
      </c>
      <c r="F57" s="144">
        <v>1500</v>
      </c>
      <c r="G57" s="143"/>
      <c r="I57" s="129">
        <f>+E57*F57*G57</f>
        <v>0</v>
      </c>
      <c r="K57" s="301"/>
      <c r="L57" s="301"/>
      <c r="M57" s="301"/>
      <c r="N57" s="301"/>
      <c r="O57" s="301"/>
      <c r="P57" s="301"/>
    </row>
    <row r="58" spans="2:16" x14ac:dyDescent="0.25">
      <c r="C58" t="s">
        <v>59</v>
      </c>
      <c r="E58" s="294">
        <f t="shared" si="7"/>
        <v>2</v>
      </c>
      <c r="F58" s="144">
        <v>275</v>
      </c>
      <c r="G58" s="143"/>
      <c r="I58" s="129">
        <f>+E58*F58*G58</f>
        <v>0</v>
      </c>
      <c r="K58" s="301"/>
      <c r="L58" s="301"/>
      <c r="M58" s="301"/>
      <c r="N58" s="301"/>
      <c r="O58" s="301"/>
      <c r="P58" s="301"/>
    </row>
    <row r="59" spans="2:16" x14ac:dyDescent="0.25">
      <c r="C59" t="s">
        <v>60</v>
      </c>
      <c r="E59" s="294">
        <f t="shared" si="7"/>
        <v>2</v>
      </c>
      <c r="F59" s="144">
        <v>225</v>
      </c>
      <c r="G59" s="143"/>
      <c r="I59" s="129">
        <f>+E59*F59*G59</f>
        <v>0</v>
      </c>
      <c r="K59" s="301"/>
      <c r="L59" s="301"/>
      <c r="M59" s="301"/>
      <c r="N59" s="301"/>
      <c r="O59" s="301"/>
      <c r="P59" s="301"/>
    </row>
    <row r="60" spans="2:16" x14ac:dyDescent="0.25">
      <c r="C60" t="s">
        <v>123</v>
      </c>
      <c r="E60" s="294">
        <f t="shared" si="7"/>
        <v>2</v>
      </c>
      <c r="F60" s="144">
        <v>800</v>
      </c>
      <c r="G60" s="143"/>
      <c r="I60" s="129">
        <f>+E60*F60*G60</f>
        <v>0</v>
      </c>
    </row>
    <row r="61" spans="2:16" x14ac:dyDescent="0.25">
      <c r="E61" s="143"/>
      <c r="F61" s="144"/>
      <c r="G61" s="143"/>
    </row>
    <row r="62" spans="2:16" x14ac:dyDescent="0.25">
      <c r="B62" s="76"/>
      <c r="C62" s="77"/>
      <c r="D62" s="77"/>
      <c r="E62" s="145" t="s">
        <v>54</v>
      </c>
      <c r="F62" s="146" t="s">
        <v>55</v>
      </c>
      <c r="G62" s="145" t="s">
        <v>56</v>
      </c>
      <c r="H62" s="77"/>
      <c r="I62" s="128"/>
      <c r="J62" s="130" t="s">
        <v>62</v>
      </c>
      <c r="K62" s="76" t="s">
        <v>63</v>
      </c>
      <c r="L62" s="77"/>
      <c r="M62" s="77"/>
      <c r="N62" s="77"/>
      <c r="O62" s="77"/>
      <c r="P62" s="78"/>
    </row>
    <row r="63" spans="2:16" ht="15" customHeight="1" x14ac:dyDescent="0.25">
      <c r="B63" t="s">
        <v>132</v>
      </c>
      <c r="E63" s="143"/>
      <c r="F63" s="144"/>
      <c r="G63" s="143"/>
      <c r="J63" s="131">
        <f>SUM(I64:I68)</f>
        <v>0</v>
      </c>
      <c r="K63" s="299" t="s">
        <v>171</v>
      </c>
      <c r="L63" s="299"/>
      <c r="M63" s="299"/>
      <c r="N63" s="299"/>
      <c r="O63" s="299"/>
      <c r="P63" s="299"/>
    </row>
    <row r="64" spans="2:16" x14ac:dyDescent="0.25">
      <c r="C64" t="s">
        <v>131</v>
      </c>
      <c r="E64" s="294">
        <f>+$C$15</f>
        <v>2</v>
      </c>
      <c r="F64" s="144">
        <v>100</v>
      </c>
      <c r="G64" s="143"/>
      <c r="I64" s="129">
        <f>+E64*F64*G64</f>
        <v>0</v>
      </c>
      <c r="K64" s="301"/>
      <c r="L64" s="301"/>
      <c r="M64" s="301"/>
      <c r="N64" s="301"/>
      <c r="O64" s="301"/>
      <c r="P64" s="301"/>
    </row>
    <row r="65" spans="2:16" x14ac:dyDescent="0.25">
      <c r="C65" t="s">
        <v>117</v>
      </c>
      <c r="E65" s="143">
        <v>0</v>
      </c>
      <c r="F65" s="144">
        <v>60</v>
      </c>
      <c r="G65" s="143"/>
      <c r="I65" s="129">
        <f>+E65*F65*G65</f>
        <v>0</v>
      </c>
      <c r="K65" s="301"/>
      <c r="L65" s="301"/>
      <c r="M65" s="301"/>
      <c r="N65" s="301"/>
      <c r="O65" s="301"/>
      <c r="P65" s="301"/>
    </row>
    <row r="66" spans="2:16" x14ac:dyDescent="0.25">
      <c r="C66" t="s">
        <v>119</v>
      </c>
      <c r="E66" s="143">
        <v>0</v>
      </c>
      <c r="F66" s="144">
        <f>6*108</f>
        <v>648</v>
      </c>
      <c r="G66" s="143"/>
      <c r="I66" s="129">
        <f>+E66*F66*G66</f>
        <v>0</v>
      </c>
      <c r="K66" s="242"/>
      <c r="L66" s="242"/>
      <c r="M66" s="242"/>
      <c r="N66" s="242"/>
      <c r="O66" s="242"/>
      <c r="P66" s="242"/>
    </row>
    <row r="67" spans="2:16" x14ac:dyDescent="0.25">
      <c r="C67" t="s">
        <v>118</v>
      </c>
      <c r="E67" s="143">
        <v>0</v>
      </c>
      <c r="F67" s="144">
        <v>350</v>
      </c>
      <c r="G67" s="143"/>
      <c r="I67" s="129">
        <f>+E67*F67*G67</f>
        <v>0</v>
      </c>
    </row>
    <row r="68" spans="2:16" x14ac:dyDescent="0.25">
      <c r="E68" s="143"/>
      <c r="F68" s="144"/>
      <c r="G68" s="143"/>
    </row>
    <row r="69" spans="2:16" x14ac:dyDescent="0.25">
      <c r="B69" s="76"/>
      <c r="C69" s="77"/>
      <c r="D69" s="77"/>
      <c r="E69" s="145" t="s">
        <v>54</v>
      </c>
      <c r="F69" s="146" t="s">
        <v>55</v>
      </c>
      <c r="G69" s="145" t="s">
        <v>56</v>
      </c>
      <c r="H69" s="77"/>
      <c r="I69" s="128"/>
      <c r="J69" s="130" t="s">
        <v>62</v>
      </c>
      <c r="K69" s="76" t="s">
        <v>63</v>
      </c>
      <c r="L69" s="77"/>
      <c r="M69" s="77"/>
      <c r="N69" s="77"/>
      <c r="O69" s="77"/>
      <c r="P69" s="78"/>
    </row>
    <row r="70" spans="2:16" ht="15" customHeight="1" x14ac:dyDescent="0.25">
      <c r="B70" t="s">
        <v>21</v>
      </c>
      <c r="E70" s="143"/>
      <c r="F70" s="144"/>
      <c r="G70" s="143"/>
      <c r="J70" s="131">
        <f>SUM(I71:I74)</f>
        <v>0</v>
      </c>
      <c r="K70" s="299" t="s">
        <v>172</v>
      </c>
      <c r="L70" s="299"/>
      <c r="M70" s="299"/>
      <c r="N70" s="299"/>
      <c r="O70" s="299"/>
      <c r="P70" s="299"/>
    </row>
    <row r="71" spans="2:16" x14ac:dyDescent="0.25">
      <c r="C71" t="s">
        <v>133</v>
      </c>
      <c r="E71" s="143">
        <v>1</v>
      </c>
      <c r="F71" s="144">
        <v>10</v>
      </c>
      <c r="G71" s="143"/>
      <c r="I71" s="129">
        <f>+E71*F71*G71</f>
        <v>0</v>
      </c>
      <c r="K71" s="301"/>
      <c r="L71" s="301"/>
      <c r="M71" s="301"/>
      <c r="N71" s="301"/>
      <c r="O71" s="301"/>
      <c r="P71" s="301"/>
    </row>
    <row r="72" spans="2:16" x14ac:dyDescent="0.25">
      <c r="C72" t="s">
        <v>134</v>
      </c>
      <c r="E72" s="143">
        <v>1</v>
      </c>
      <c r="F72" s="144">
        <v>10</v>
      </c>
      <c r="G72" s="143"/>
      <c r="I72" s="129">
        <f>+E72*F72*G72</f>
        <v>0</v>
      </c>
      <c r="K72" s="301"/>
      <c r="L72" s="301"/>
      <c r="M72" s="301"/>
      <c r="N72" s="301"/>
      <c r="O72" s="301"/>
      <c r="P72" s="301"/>
    </row>
    <row r="73" spans="2:16" x14ac:dyDescent="0.25">
      <c r="C73" t="s">
        <v>135</v>
      </c>
      <c r="E73" s="143"/>
      <c r="F73" s="144">
        <v>0.03</v>
      </c>
      <c r="G73" s="143"/>
      <c r="I73" s="129">
        <f t="shared" ref="I73:I74" si="8">+E73*F73*G73</f>
        <v>0</v>
      </c>
    </row>
    <row r="74" spans="2:16" x14ac:dyDescent="0.25">
      <c r="C74" t="s">
        <v>136</v>
      </c>
      <c r="E74" s="143"/>
      <c r="F74" s="144">
        <v>0.03</v>
      </c>
      <c r="G74" s="143"/>
      <c r="I74" s="129">
        <f t="shared" si="8"/>
        <v>0</v>
      </c>
    </row>
    <row r="75" spans="2:16" x14ac:dyDescent="0.25">
      <c r="E75" s="143"/>
      <c r="F75" s="144"/>
      <c r="G75" s="143"/>
      <c r="I75" s="129"/>
    </row>
    <row r="76" spans="2:16" x14ac:dyDescent="0.25">
      <c r="B76" s="76"/>
      <c r="C76" s="77"/>
      <c r="D76" s="77"/>
      <c r="E76" s="145" t="s">
        <v>54</v>
      </c>
      <c r="F76" s="146" t="s">
        <v>55</v>
      </c>
      <c r="G76" s="145" t="s">
        <v>56</v>
      </c>
      <c r="H76" s="77"/>
      <c r="I76" s="128"/>
      <c r="J76" s="130" t="s">
        <v>62</v>
      </c>
      <c r="K76" s="76" t="s">
        <v>63</v>
      </c>
      <c r="L76" s="77"/>
      <c r="M76" s="77"/>
      <c r="N76" s="77"/>
      <c r="O76" s="77"/>
      <c r="P76" s="78"/>
    </row>
    <row r="77" spans="2:16" ht="15" customHeight="1" x14ac:dyDescent="0.25">
      <c r="B77" t="s">
        <v>24</v>
      </c>
      <c r="E77" s="143"/>
      <c r="F77" s="144"/>
      <c r="G77" s="143"/>
      <c r="J77" s="131">
        <f>SUM(I78:I82)</f>
        <v>0</v>
      </c>
      <c r="K77" s="299" t="s">
        <v>173</v>
      </c>
      <c r="L77" s="299"/>
      <c r="M77" s="299"/>
      <c r="N77" s="299"/>
      <c r="O77" s="299"/>
      <c r="P77" s="299"/>
    </row>
    <row r="78" spans="2:16" x14ac:dyDescent="0.25">
      <c r="C78" t="s">
        <v>79</v>
      </c>
      <c r="E78" s="294">
        <f t="shared" ref="E78:E80" si="9">+$C$15</f>
        <v>2</v>
      </c>
      <c r="F78" s="144">
        <v>650</v>
      </c>
      <c r="G78" s="143"/>
      <c r="I78" s="129">
        <f>+E78*F78*G78</f>
        <v>0</v>
      </c>
      <c r="K78" s="301"/>
      <c r="L78" s="301"/>
      <c r="M78" s="301"/>
      <c r="N78" s="301"/>
      <c r="O78" s="301"/>
      <c r="P78" s="301"/>
    </row>
    <row r="79" spans="2:16" x14ac:dyDescent="0.25">
      <c r="C79" t="s">
        <v>80</v>
      </c>
      <c r="E79" s="294">
        <f t="shared" si="9"/>
        <v>2</v>
      </c>
      <c r="F79" s="144">
        <v>350.83</v>
      </c>
      <c r="G79" s="143"/>
      <c r="I79" s="129">
        <f>+E79*F79*G79</f>
        <v>0</v>
      </c>
      <c r="K79" s="301"/>
      <c r="L79" s="301"/>
      <c r="M79" s="301"/>
      <c r="N79" s="301"/>
      <c r="O79" s="301"/>
      <c r="P79" s="301"/>
    </row>
    <row r="80" spans="2:16" x14ac:dyDescent="0.25">
      <c r="C80" t="s">
        <v>81</v>
      </c>
      <c r="E80" s="294">
        <f t="shared" si="9"/>
        <v>2</v>
      </c>
      <c r="F80" s="144">
        <v>375</v>
      </c>
      <c r="G80" s="143"/>
      <c r="I80" s="129">
        <f>+E80*F80*G80</f>
        <v>0</v>
      </c>
    </row>
    <row r="81" spans="2:16" x14ac:dyDescent="0.25">
      <c r="E81" s="143"/>
      <c r="F81" s="144"/>
      <c r="G81" s="143"/>
      <c r="I81" s="129"/>
    </row>
    <row r="82" spans="2:16" x14ac:dyDescent="0.25">
      <c r="E82" s="143"/>
      <c r="F82" s="144"/>
      <c r="G82" s="143"/>
    </row>
    <row r="83" spans="2:16" x14ac:dyDescent="0.25">
      <c r="B83" s="76"/>
      <c r="C83" s="77"/>
      <c r="D83" s="77"/>
      <c r="E83" s="145" t="s">
        <v>54</v>
      </c>
      <c r="F83" s="146" t="s">
        <v>55</v>
      </c>
      <c r="G83" s="145" t="s">
        <v>56</v>
      </c>
      <c r="H83" s="77"/>
      <c r="I83" s="128"/>
      <c r="J83" s="130" t="s">
        <v>62</v>
      </c>
      <c r="K83" s="76" t="s">
        <v>63</v>
      </c>
      <c r="L83" s="77"/>
      <c r="M83" s="77"/>
      <c r="N83" s="77"/>
      <c r="O83" s="77"/>
      <c r="P83" s="78"/>
    </row>
    <row r="84" spans="2:16" ht="15" customHeight="1" x14ac:dyDescent="0.25">
      <c r="B84" t="s">
        <v>22</v>
      </c>
      <c r="E84" s="143"/>
      <c r="F84" s="144"/>
      <c r="G84" s="143"/>
      <c r="J84" s="131">
        <f>SUM(I85:I88)</f>
        <v>325</v>
      </c>
      <c r="K84" s="299" t="s">
        <v>174</v>
      </c>
      <c r="L84" s="299"/>
      <c r="M84" s="299"/>
      <c r="N84" s="299"/>
      <c r="O84" s="299"/>
      <c r="P84" s="299"/>
    </row>
    <row r="85" spans="2:16" x14ac:dyDescent="0.25">
      <c r="C85" t="s">
        <v>51</v>
      </c>
      <c r="E85" s="294">
        <v>1</v>
      </c>
      <c r="F85" s="144">
        <v>65</v>
      </c>
      <c r="G85" s="143">
        <v>5</v>
      </c>
      <c r="I85" s="129">
        <f>+E85*F85*G85</f>
        <v>325</v>
      </c>
      <c r="K85" s="301"/>
      <c r="L85" s="301"/>
      <c r="M85" s="301"/>
      <c r="N85" s="301"/>
      <c r="O85" s="301"/>
      <c r="P85" s="301"/>
    </row>
    <row r="86" spans="2:16" x14ac:dyDescent="0.25">
      <c r="C86" t="s">
        <v>68</v>
      </c>
      <c r="E86" s="294">
        <v>0</v>
      </c>
      <c r="F86" s="144">
        <v>65</v>
      </c>
      <c r="G86" s="143">
        <v>12</v>
      </c>
      <c r="I86" s="129">
        <f>+E86*F86*G86</f>
        <v>0</v>
      </c>
      <c r="K86" s="301"/>
      <c r="L86" s="301"/>
      <c r="M86" s="301"/>
      <c r="N86" s="301"/>
      <c r="O86" s="301"/>
      <c r="P86" s="301"/>
    </row>
    <row r="87" spans="2:16" x14ac:dyDescent="0.25">
      <c r="C87" t="s">
        <v>52</v>
      </c>
      <c r="E87" s="294">
        <v>0</v>
      </c>
      <c r="F87" s="144">
        <v>100</v>
      </c>
      <c r="G87" s="143">
        <v>12</v>
      </c>
      <c r="I87" s="129">
        <f>+E87*F87*G87</f>
        <v>0</v>
      </c>
    </row>
    <row r="88" spans="2:16" x14ac:dyDescent="0.25">
      <c r="E88" s="143"/>
      <c r="F88" s="144"/>
      <c r="G88" s="143"/>
    </row>
    <row r="89" spans="2:16" x14ac:dyDescent="0.25">
      <c r="B89" s="76"/>
      <c r="C89" s="77"/>
      <c r="D89" s="77"/>
      <c r="E89" s="145" t="s">
        <v>54</v>
      </c>
      <c r="F89" s="146" t="s">
        <v>55</v>
      </c>
      <c r="G89" s="145" t="s">
        <v>56</v>
      </c>
      <c r="H89" s="77"/>
      <c r="I89" s="128"/>
      <c r="J89" s="130" t="s">
        <v>62</v>
      </c>
      <c r="K89" s="76" t="s">
        <v>63</v>
      </c>
      <c r="L89" s="77"/>
      <c r="M89" s="77"/>
      <c r="N89" s="77"/>
      <c r="O89" s="77"/>
      <c r="P89" s="78"/>
    </row>
    <row r="90" spans="2:16" ht="15" customHeight="1" x14ac:dyDescent="0.25">
      <c r="B90" t="s">
        <v>101</v>
      </c>
      <c r="E90" s="143"/>
      <c r="F90" s="144"/>
      <c r="G90" s="143"/>
      <c r="J90" s="131">
        <f>SUM(I91:I94)</f>
        <v>0</v>
      </c>
      <c r="K90" s="299" t="s">
        <v>120</v>
      </c>
      <c r="L90" s="299"/>
      <c r="M90" s="299"/>
      <c r="N90" s="299"/>
      <c r="O90" s="299"/>
      <c r="P90" s="299"/>
    </row>
    <row r="91" spans="2:16" x14ac:dyDescent="0.25">
      <c r="C91" t="s">
        <v>102</v>
      </c>
      <c r="E91" s="143">
        <v>0</v>
      </c>
      <c r="F91" s="144">
        <v>2000</v>
      </c>
      <c r="G91" s="143">
        <v>1</v>
      </c>
      <c r="I91" s="129">
        <f>+E91*F91*G91</f>
        <v>0</v>
      </c>
      <c r="K91" s="301"/>
      <c r="L91" s="301"/>
      <c r="M91" s="301"/>
      <c r="N91" s="301"/>
      <c r="O91" s="301"/>
      <c r="P91" s="301"/>
    </row>
    <row r="92" spans="2:16" x14ac:dyDescent="0.25">
      <c r="C92" t="s">
        <v>103</v>
      </c>
      <c r="E92" s="143">
        <v>0</v>
      </c>
      <c r="F92" s="144">
        <v>50</v>
      </c>
      <c r="G92" s="143">
        <v>12</v>
      </c>
      <c r="I92" s="129">
        <f>+E92*F92*G92</f>
        <v>0</v>
      </c>
      <c r="K92" s="301"/>
      <c r="L92" s="301"/>
      <c r="M92" s="301"/>
      <c r="N92" s="301"/>
      <c r="O92" s="301"/>
      <c r="P92" s="301"/>
    </row>
    <row r="93" spans="2:16" x14ac:dyDescent="0.25">
      <c r="E93" s="143"/>
      <c r="F93" s="144">
        <v>0</v>
      </c>
      <c r="G93" s="143">
        <v>1</v>
      </c>
      <c r="I93" s="129">
        <f>+E93*F93*G93</f>
        <v>0</v>
      </c>
    </row>
    <row r="94" spans="2:16" x14ac:dyDescent="0.25">
      <c r="E94" s="143"/>
      <c r="F94" s="144"/>
      <c r="G94" s="143"/>
    </row>
    <row r="96" spans="2:16" x14ac:dyDescent="0.25">
      <c r="B96" s="76"/>
      <c r="C96" s="77"/>
      <c r="D96" s="77"/>
      <c r="E96" s="145" t="s">
        <v>54</v>
      </c>
      <c r="F96" s="146" t="s">
        <v>55</v>
      </c>
      <c r="G96" s="145" t="s">
        <v>56</v>
      </c>
      <c r="H96" s="77"/>
      <c r="I96" s="128"/>
      <c r="J96" s="130" t="s">
        <v>62</v>
      </c>
      <c r="K96" s="76" t="s">
        <v>63</v>
      </c>
      <c r="L96" s="77"/>
      <c r="M96" s="77"/>
      <c r="N96" s="77"/>
      <c r="O96" s="77"/>
      <c r="P96" s="78"/>
    </row>
    <row r="97" spans="2:16" ht="15" customHeight="1" x14ac:dyDescent="0.25">
      <c r="B97" t="s">
        <v>39</v>
      </c>
      <c r="E97" s="143"/>
      <c r="F97" s="144"/>
      <c r="G97" s="143"/>
      <c r="J97" s="131">
        <f>SUM(I98:I101)</f>
        <v>3845</v>
      </c>
      <c r="K97" s="299" t="s">
        <v>121</v>
      </c>
      <c r="L97" s="299"/>
      <c r="M97" s="299"/>
      <c r="N97" s="299"/>
      <c r="O97" s="299"/>
      <c r="P97" s="299"/>
    </row>
    <row r="98" spans="2:16" x14ac:dyDescent="0.25">
      <c r="C98" t="s">
        <v>77</v>
      </c>
      <c r="E98" s="143">
        <v>1</v>
      </c>
      <c r="F98" s="144">
        <v>495</v>
      </c>
      <c r="G98" s="143">
        <v>1</v>
      </c>
      <c r="I98" s="129">
        <f>+E98*F98*G98</f>
        <v>495</v>
      </c>
      <c r="K98" s="301"/>
      <c r="L98" s="301"/>
      <c r="M98" s="301"/>
      <c r="N98" s="301"/>
      <c r="O98" s="301"/>
      <c r="P98" s="301"/>
    </row>
    <row r="99" spans="2:16" x14ac:dyDescent="0.25">
      <c r="C99" t="s">
        <v>78</v>
      </c>
      <c r="E99" s="143">
        <v>1</v>
      </c>
      <c r="F99" s="144">
        <v>350</v>
      </c>
      <c r="G99" s="143">
        <v>1</v>
      </c>
      <c r="I99" s="129">
        <f>+E99*F99*G99</f>
        <v>350</v>
      </c>
      <c r="K99" s="301"/>
      <c r="L99" s="301"/>
      <c r="M99" s="301"/>
      <c r="N99" s="301"/>
      <c r="O99" s="301"/>
      <c r="P99" s="301"/>
    </row>
    <row r="100" spans="2:16" x14ac:dyDescent="0.25">
      <c r="C100" t="s">
        <v>104</v>
      </c>
      <c r="E100" s="143">
        <v>1</v>
      </c>
      <c r="F100" s="144">
        <v>250</v>
      </c>
      <c r="G100" s="143">
        <v>4</v>
      </c>
      <c r="I100" s="129">
        <f>+E100*F100*G100</f>
        <v>1000</v>
      </c>
    </row>
    <row r="101" spans="2:16" x14ac:dyDescent="0.25">
      <c r="C101" t="s">
        <v>105</v>
      </c>
      <c r="E101" s="143">
        <v>1</v>
      </c>
      <c r="F101" s="144">
        <v>500</v>
      </c>
      <c r="G101" s="143">
        <v>4</v>
      </c>
      <c r="I101" s="129">
        <f>+E101*F101*G101</f>
        <v>2000</v>
      </c>
    </row>
    <row r="102" spans="2:16" x14ac:dyDescent="0.25">
      <c r="E102" s="143"/>
      <c r="F102" s="144"/>
      <c r="G102" s="143"/>
    </row>
    <row r="103" spans="2:16" x14ac:dyDescent="0.25">
      <c r="B103" s="76"/>
      <c r="C103" s="77"/>
      <c r="D103" s="77"/>
      <c r="E103" s="145" t="s">
        <v>54</v>
      </c>
      <c r="F103" s="146" t="s">
        <v>55</v>
      </c>
      <c r="G103" s="145" t="s">
        <v>56</v>
      </c>
      <c r="H103" s="77"/>
      <c r="I103" s="128"/>
      <c r="J103" s="130" t="s">
        <v>62</v>
      </c>
      <c r="K103" s="76" t="s">
        <v>63</v>
      </c>
      <c r="L103" s="77"/>
      <c r="M103" s="77"/>
      <c r="N103" s="77"/>
      <c r="O103" s="77"/>
      <c r="P103" s="78"/>
    </row>
    <row r="104" spans="2:16" ht="15" customHeight="1" x14ac:dyDescent="0.25">
      <c r="B104" t="s">
        <v>23</v>
      </c>
      <c r="E104" s="143"/>
      <c r="F104" s="144"/>
      <c r="G104" s="143"/>
      <c r="J104" s="131">
        <f>SUM(I105:I107)</f>
        <v>350</v>
      </c>
      <c r="K104" s="299" t="s">
        <v>84</v>
      </c>
      <c r="L104" s="299"/>
      <c r="M104" s="299"/>
      <c r="N104" s="299"/>
      <c r="O104" s="299"/>
      <c r="P104" s="299"/>
    </row>
    <row r="105" spans="2:16" x14ac:dyDescent="0.25">
      <c r="C105" t="s">
        <v>99</v>
      </c>
      <c r="E105" s="143">
        <v>0</v>
      </c>
      <c r="F105" s="144">
        <v>125</v>
      </c>
      <c r="G105" s="143">
        <v>1</v>
      </c>
      <c r="I105" s="129">
        <f>+E105*F105*G105</f>
        <v>0</v>
      </c>
      <c r="K105" s="301"/>
      <c r="L105" s="301"/>
      <c r="M105" s="301"/>
      <c r="N105" s="301"/>
      <c r="O105" s="301"/>
      <c r="P105" s="301"/>
    </row>
    <row r="106" spans="2:16" x14ac:dyDescent="0.25">
      <c r="C106" t="s">
        <v>100</v>
      </c>
      <c r="E106" s="143">
        <v>1</v>
      </c>
      <c r="F106" s="144">
        <v>350</v>
      </c>
      <c r="G106" s="143">
        <v>1</v>
      </c>
      <c r="I106" s="129">
        <f>+E106*F106*G106</f>
        <v>350</v>
      </c>
      <c r="K106" s="301"/>
      <c r="L106" s="301"/>
      <c r="M106" s="301"/>
      <c r="N106" s="301"/>
      <c r="O106" s="301"/>
      <c r="P106" s="301"/>
    </row>
    <row r="107" spans="2:16" x14ac:dyDescent="0.25">
      <c r="C107" t="s">
        <v>137</v>
      </c>
      <c r="E107" s="143">
        <v>0</v>
      </c>
      <c r="F107" s="144">
        <v>650</v>
      </c>
      <c r="G107" s="143">
        <v>1</v>
      </c>
      <c r="I107" s="129">
        <f>+E107*F107*G107</f>
        <v>0</v>
      </c>
    </row>
    <row r="109" spans="2:16" x14ac:dyDescent="0.25">
      <c r="B109" s="76"/>
      <c r="C109" s="77"/>
      <c r="D109" s="77"/>
      <c r="E109" s="145" t="s">
        <v>54</v>
      </c>
      <c r="F109" s="146" t="s">
        <v>55</v>
      </c>
      <c r="G109" s="145" t="s">
        <v>56</v>
      </c>
      <c r="H109" s="77"/>
      <c r="I109" s="128"/>
      <c r="J109" s="130" t="s">
        <v>62</v>
      </c>
      <c r="K109" s="76" t="s">
        <v>63</v>
      </c>
      <c r="L109" s="77"/>
      <c r="M109" s="77"/>
      <c r="N109" s="77"/>
      <c r="O109" s="77"/>
      <c r="P109" s="78"/>
    </row>
    <row r="110" spans="2:16" ht="15" customHeight="1" x14ac:dyDescent="0.25">
      <c r="B110" t="s">
        <v>25</v>
      </c>
      <c r="E110" s="143"/>
      <c r="F110" s="144"/>
      <c r="G110" s="143"/>
      <c r="J110" s="131">
        <f>SUM(I111:I115)</f>
        <v>1050</v>
      </c>
      <c r="K110" s="299" t="s">
        <v>122</v>
      </c>
      <c r="L110" s="299"/>
      <c r="M110" s="299"/>
      <c r="N110" s="299"/>
      <c r="O110" s="299"/>
      <c r="P110" s="299"/>
    </row>
    <row r="111" spans="2:16" x14ac:dyDescent="0.25">
      <c r="C111" t="s">
        <v>107</v>
      </c>
      <c r="E111" s="294">
        <v>1</v>
      </c>
      <c r="F111" s="144">
        <v>175</v>
      </c>
      <c r="G111" s="143">
        <v>6</v>
      </c>
      <c r="I111" s="129">
        <f>+E111*F111*G111</f>
        <v>1050</v>
      </c>
      <c r="K111" s="301"/>
      <c r="L111" s="301"/>
      <c r="M111" s="301"/>
      <c r="N111" s="301"/>
      <c r="O111" s="301"/>
      <c r="P111" s="301"/>
    </row>
    <row r="112" spans="2:16" x14ac:dyDescent="0.25">
      <c r="C112" t="s">
        <v>108</v>
      </c>
      <c r="E112" s="294"/>
      <c r="F112" s="144">
        <v>128</v>
      </c>
      <c r="G112" s="143">
        <v>1</v>
      </c>
      <c r="I112" s="129">
        <f>+E112*F112*G112</f>
        <v>0</v>
      </c>
      <c r="K112" s="301"/>
      <c r="L112" s="301"/>
      <c r="M112" s="301"/>
      <c r="N112" s="301"/>
      <c r="O112" s="301"/>
      <c r="P112" s="301"/>
    </row>
    <row r="113" spans="1:16" x14ac:dyDescent="0.25">
      <c r="C113" t="s">
        <v>53</v>
      </c>
      <c r="E113" s="294"/>
      <c r="F113" s="144">
        <v>0.56000000000000005</v>
      </c>
      <c r="G113" s="143">
        <v>0</v>
      </c>
      <c r="I113" s="129">
        <f>+E113*F113*G113</f>
        <v>0</v>
      </c>
      <c r="K113" t="s">
        <v>85</v>
      </c>
    </row>
    <row r="114" spans="1:16" x14ac:dyDescent="0.25">
      <c r="C114" t="s">
        <v>109</v>
      </c>
      <c r="E114" s="294"/>
      <c r="F114" s="144">
        <v>860</v>
      </c>
      <c r="G114" s="143">
        <v>0</v>
      </c>
      <c r="I114" s="129">
        <f>+E114*F114*G114</f>
        <v>0</v>
      </c>
    </row>
    <row r="115" spans="1:16" ht="14.25" customHeight="1" x14ac:dyDescent="0.25">
      <c r="E115" s="143"/>
      <c r="F115" s="144"/>
      <c r="G115" s="143"/>
      <c r="I115" s="129"/>
    </row>
    <row r="117" spans="1:16" x14ac:dyDescent="0.25">
      <c r="B117" s="76"/>
      <c r="C117" s="77"/>
      <c r="D117" s="77"/>
      <c r="E117" s="145" t="s">
        <v>54</v>
      </c>
      <c r="F117" s="146" t="s">
        <v>55</v>
      </c>
      <c r="G117" s="145" t="s">
        <v>56</v>
      </c>
      <c r="H117" s="77"/>
      <c r="I117" s="128"/>
      <c r="J117" s="130" t="s">
        <v>62</v>
      </c>
      <c r="K117" s="76" t="s">
        <v>63</v>
      </c>
      <c r="L117" s="77"/>
      <c r="M117" s="77"/>
      <c r="N117" s="77"/>
      <c r="O117" s="77"/>
      <c r="P117" s="78"/>
    </row>
    <row r="118" spans="1:16" ht="15" customHeight="1" x14ac:dyDescent="0.25">
      <c r="B118" t="s">
        <v>138</v>
      </c>
      <c r="E118" s="143"/>
      <c r="F118" s="144"/>
      <c r="G118" s="143"/>
      <c r="J118" s="131">
        <f>SUM(I119:I121)</f>
        <v>0</v>
      </c>
    </row>
    <row r="119" spans="1:16" ht="21.75" customHeight="1" x14ac:dyDescent="0.25">
      <c r="C119" t="s">
        <v>139</v>
      </c>
      <c r="E119" s="143"/>
      <c r="F119" s="144">
        <v>486</v>
      </c>
      <c r="G119" s="143">
        <v>12</v>
      </c>
      <c r="I119" s="129">
        <f>+E119*F119*G119</f>
        <v>0</v>
      </c>
      <c r="K119" s="301" t="s">
        <v>164</v>
      </c>
      <c r="L119" s="301"/>
      <c r="M119" s="301"/>
      <c r="N119" s="301"/>
      <c r="O119" s="301"/>
      <c r="P119" s="301"/>
    </row>
    <row r="120" spans="1:16" ht="15" customHeight="1" x14ac:dyDescent="0.25">
      <c r="C120" t="s">
        <v>141</v>
      </c>
      <c r="E120" s="143"/>
      <c r="F120" s="144">
        <v>55</v>
      </c>
      <c r="G120" s="143">
        <v>12</v>
      </c>
      <c r="I120" s="129">
        <f>+E120*F120*G120</f>
        <v>0</v>
      </c>
      <c r="K120" s="301" t="s">
        <v>165</v>
      </c>
      <c r="L120" s="301"/>
      <c r="M120" s="301"/>
      <c r="N120" s="301"/>
      <c r="O120" s="301"/>
      <c r="P120" s="301"/>
    </row>
    <row r="121" spans="1:16" ht="15" customHeight="1" x14ac:dyDescent="0.25">
      <c r="C121" t="s">
        <v>140</v>
      </c>
      <c r="E121" s="143"/>
      <c r="F121" s="144">
        <v>0.56000000000000005</v>
      </c>
      <c r="G121" s="143">
        <v>12</v>
      </c>
      <c r="I121" s="129">
        <f>+E121*F121*G121</f>
        <v>0</v>
      </c>
      <c r="K121" s="301" t="s">
        <v>151</v>
      </c>
      <c r="L121" s="301"/>
      <c r="M121" s="301"/>
      <c r="N121" s="301"/>
      <c r="O121" s="301"/>
      <c r="P121" s="301"/>
    </row>
    <row r="122" spans="1:16" ht="15.75" thickBot="1" x14ac:dyDescent="0.3"/>
    <row r="123" spans="1:16" ht="24" thickBot="1" x14ac:dyDescent="0.4">
      <c r="A123" s="228" t="s">
        <v>67</v>
      </c>
      <c r="B123" s="229"/>
      <c r="C123" s="229"/>
      <c r="D123" s="229"/>
      <c r="E123" s="229"/>
      <c r="F123" s="230"/>
      <c r="G123" s="229"/>
      <c r="H123" s="229"/>
      <c r="I123" s="230"/>
      <c r="J123" s="230"/>
      <c r="K123" s="229"/>
      <c r="L123" s="229"/>
      <c r="M123" s="229"/>
      <c r="N123" s="229"/>
      <c r="O123" s="229"/>
      <c r="P123" s="231"/>
    </row>
    <row r="124" spans="1:16" x14ac:dyDescent="0.25">
      <c r="E124" s="221" t="s">
        <v>54</v>
      </c>
      <c r="F124" s="222" t="s">
        <v>55</v>
      </c>
      <c r="G124" s="221" t="s">
        <v>56</v>
      </c>
      <c r="H124" s="223"/>
      <c r="I124" s="224"/>
      <c r="J124" s="225" t="s">
        <v>62</v>
      </c>
      <c r="K124" s="226" t="s">
        <v>63</v>
      </c>
      <c r="L124" s="223"/>
      <c r="M124" s="223"/>
      <c r="N124" s="223"/>
      <c r="O124" s="223"/>
      <c r="P124" s="227"/>
    </row>
    <row r="125" spans="1:16" ht="15" customHeight="1" x14ac:dyDescent="0.25">
      <c r="B125" t="s">
        <v>28</v>
      </c>
      <c r="E125" s="143"/>
      <c r="F125" s="144"/>
      <c r="G125" s="143"/>
      <c r="J125" s="131">
        <f>SUM(I126:I130)</f>
        <v>4576</v>
      </c>
      <c r="K125" s="299" t="s">
        <v>91</v>
      </c>
      <c r="L125" s="299"/>
      <c r="M125" s="299"/>
      <c r="N125" s="299"/>
      <c r="O125" s="299"/>
      <c r="P125" s="299"/>
    </row>
    <row r="126" spans="1:16" x14ac:dyDescent="0.25">
      <c r="C126" t="s">
        <v>69</v>
      </c>
      <c r="D126" s="117">
        <v>2.5000000000000001E-2</v>
      </c>
      <c r="E126" s="159">
        <v>1</v>
      </c>
      <c r="F126" s="296">
        <f>+$D$126</f>
        <v>2.5000000000000001E-2</v>
      </c>
      <c r="G126" s="161">
        <f>+H126*2080</f>
        <v>56160</v>
      </c>
      <c r="H126" s="127">
        <v>27</v>
      </c>
      <c r="I126" s="129">
        <f>+E126*F126*G126</f>
        <v>1404</v>
      </c>
      <c r="K126" s="300"/>
      <c r="L126" s="300"/>
      <c r="M126" s="300"/>
      <c r="N126" s="300"/>
      <c r="O126" s="300"/>
      <c r="P126" s="300"/>
    </row>
    <row r="127" spans="1:16" x14ac:dyDescent="0.25">
      <c r="C127" t="s">
        <v>70</v>
      </c>
      <c r="E127" s="159">
        <v>1</v>
      </c>
      <c r="F127" s="296">
        <f t="shared" ref="F127:F130" si="10">+$D$126</f>
        <v>2.5000000000000001E-2</v>
      </c>
      <c r="G127" s="161">
        <f t="shared" ref="G127:G129" si="11">+H127*2080</f>
        <v>47840</v>
      </c>
      <c r="H127" s="127">
        <v>23</v>
      </c>
      <c r="I127" s="129">
        <f>+E127*F127*G127</f>
        <v>1196</v>
      </c>
      <c r="K127" s="300"/>
      <c r="L127" s="300"/>
      <c r="M127" s="300"/>
      <c r="N127" s="300"/>
      <c r="O127" s="300"/>
      <c r="P127" s="300"/>
    </row>
    <row r="128" spans="1:16" x14ac:dyDescent="0.25">
      <c r="C128" t="s">
        <v>71</v>
      </c>
      <c r="E128" s="159">
        <v>1</v>
      </c>
      <c r="F128" s="296">
        <f t="shared" si="10"/>
        <v>2.5000000000000001E-2</v>
      </c>
      <c r="G128" s="161">
        <f t="shared" si="11"/>
        <v>43680</v>
      </c>
      <c r="H128" s="127">
        <v>21</v>
      </c>
      <c r="I128" s="129">
        <f>+E128*F128*G128</f>
        <v>1092</v>
      </c>
    </row>
    <row r="129" spans="2:16" x14ac:dyDescent="0.25">
      <c r="C129" t="s">
        <v>72</v>
      </c>
      <c r="E129" s="159">
        <v>1</v>
      </c>
      <c r="F129" s="296">
        <f t="shared" si="10"/>
        <v>2.5000000000000001E-2</v>
      </c>
      <c r="G129" s="161">
        <f t="shared" si="11"/>
        <v>35360</v>
      </c>
      <c r="H129" s="127">
        <v>17</v>
      </c>
      <c r="I129" s="129">
        <f>+E129*F129*G129</f>
        <v>884</v>
      </c>
    </row>
    <row r="130" spans="2:16" x14ac:dyDescent="0.25">
      <c r="E130" s="159"/>
      <c r="F130" s="296">
        <f t="shared" si="10"/>
        <v>2.5000000000000001E-2</v>
      </c>
      <c r="G130" s="161"/>
      <c r="H130" s="127"/>
      <c r="I130" s="129">
        <f>+E130*F130*G130</f>
        <v>0</v>
      </c>
    </row>
    <row r="131" spans="2:16" x14ac:dyDescent="0.25">
      <c r="E131" s="143"/>
      <c r="F131" s="144"/>
      <c r="G131" s="143"/>
    </row>
    <row r="132" spans="2:16" x14ac:dyDescent="0.25">
      <c r="E132" s="145" t="s">
        <v>54</v>
      </c>
      <c r="F132" s="146" t="s">
        <v>55</v>
      </c>
      <c r="G132" s="145" t="s">
        <v>56</v>
      </c>
      <c r="H132" s="77"/>
      <c r="I132" s="128"/>
      <c r="J132" s="130" t="s">
        <v>62</v>
      </c>
      <c r="K132" s="76" t="s">
        <v>63</v>
      </c>
      <c r="L132" s="77"/>
      <c r="M132" s="77"/>
      <c r="N132" s="77"/>
      <c r="O132" s="77"/>
      <c r="P132" s="78"/>
    </row>
    <row r="133" spans="2:16" ht="15" customHeight="1" x14ac:dyDescent="0.25">
      <c r="B133" t="s">
        <v>29</v>
      </c>
      <c r="E133" s="143"/>
      <c r="F133" s="144"/>
      <c r="G133" s="143"/>
      <c r="J133" s="131">
        <f>SUM(I134:I135)</f>
        <v>0</v>
      </c>
      <c r="K133" s="299" t="s">
        <v>92</v>
      </c>
      <c r="L133" s="299"/>
      <c r="M133" s="299"/>
      <c r="N133" s="299"/>
      <c r="O133" s="299"/>
      <c r="P133" s="299"/>
    </row>
    <row r="134" spans="2:16" x14ac:dyDescent="0.25">
      <c r="E134" s="143">
        <v>0</v>
      </c>
      <c r="F134" s="144">
        <v>1500</v>
      </c>
      <c r="G134" s="143">
        <v>1</v>
      </c>
      <c r="I134" s="129">
        <f>+E134*F134*G134</f>
        <v>0</v>
      </c>
      <c r="K134" s="300"/>
      <c r="L134" s="300"/>
      <c r="M134" s="300"/>
      <c r="N134" s="300"/>
      <c r="O134" s="300"/>
      <c r="P134" s="300"/>
    </row>
    <row r="135" spans="2:16" x14ac:dyDescent="0.25">
      <c r="E135" s="143">
        <v>1</v>
      </c>
      <c r="F135" s="144"/>
      <c r="G135" s="143">
        <v>1</v>
      </c>
      <c r="I135" s="129">
        <f>+E135*F135*G135</f>
        <v>0</v>
      </c>
      <c r="K135" s="309"/>
      <c r="L135" s="309"/>
      <c r="M135" s="309"/>
      <c r="N135" s="309"/>
      <c r="O135" s="309"/>
      <c r="P135" s="309"/>
    </row>
    <row r="136" spans="2:16" x14ac:dyDescent="0.25">
      <c r="E136" s="145" t="s">
        <v>54</v>
      </c>
      <c r="F136" s="146" t="s">
        <v>55</v>
      </c>
      <c r="G136" s="145" t="s">
        <v>56</v>
      </c>
      <c r="H136" s="77"/>
      <c r="I136" s="128"/>
      <c r="J136" s="130" t="s">
        <v>62</v>
      </c>
      <c r="K136" s="76" t="s">
        <v>63</v>
      </c>
      <c r="L136" s="77"/>
      <c r="M136" s="77"/>
      <c r="N136" s="77"/>
      <c r="O136" s="77"/>
      <c r="P136" s="78"/>
    </row>
    <row r="137" spans="2:16" ht="15" customHeight="1" x14ac:dyDescent="0.25">
      <c r="B137" t="s">
        <v>30</v>
      </c>
      <c r="E137" s="143"/>
      <c r="F137" s="144"/>
      <c r="G137" s="143"/>
      <c r="J137" s="131">
        <f>SUM(I138:I139)</f>
        <v>250</v>
      </c>
      <c r="K137" s="299" t="s">
        <v>86</v>
      </c>
      <c r="L137" s="299"/>
      <c r="M137" s="299"/>
      <c r="N137" s="299"/>
      <c r="O137" s="299"/>
      <c r="P137" s="299"/>
    </row>
    <row r="138" spans="2:16" x14ac:dyDescent="0.25">
      <c r="E138" s="143">
        <v>1</v>
      </c>
      <c r="F138" s="144">
        <v>250</v>
      </c>
      <c r="G138" s="143">
        <v>1</v>
      </c>
      <c r="I138" s="129">
        <f>+E138*F138*G138</f>
        <v>250</v>
      </c>
      <c r="K138" s="300"/>
      <c r="L138" s="300"/>
      <c r="M138" s="300"/>
      <c r="N138" s="300"/>
      <c r="O138" s="300"/>
      <c r="P138" s="300"/>
    </row>
    <row r="139" spans="2:16" x14ac:dyDescent="0.25">
      <c r="E139" s="143">
        <v>1</v>
      </c>
      <c r="F139" s="144"/>
      <c r="G139" s="143">
        <v>1</v>
      </c>
      <c r="I139" s="129">
        <f>+E139*F139*G139</f>
        <v>0</v>
      </c>
      <c r="K139" s="309"/>
      <c r="L139" s="309"/>
      <c r="M139" s="309"/>
      <c r="N139" s="309"/>
      <c r="O139" s="309"/>
      <c r="P139" s="309"/>
    </row>
    <row r="140" spans="2:16" x14ac:dyDescent="0.25">
      <c r="E140" s="145" t="s">
        <v>54</v>
      </c>
      <c r="F140" s="146" t="s">
        <v>55</v>
      </c>
      <c r="G140" s="145" t="s">
        <v>56</v>
      </c>
      <c r="H140" s="77"/>
      <c r="I140" s="128"/>
      <c r="J140" s="130" t="s">
        <v>62</v>
      </c>
      <c r="K140" s="76" t="s">
        <v>63</v>
      </c>
      <c r="L140" s="77"/>
      <c r="M140" s="77"/>
      <c r="N140" s="77"/>
      <c r="O140" s="77"/>
      <c r="P140" s="78"/>
    </row>
    <row r="141" spans="2:16" ht="15" customHeight="1" x14ac:dyDescent="0.25">
      <c r="B141" t="s">
        <v>31</v>
      </c>
      <c r="E141" s="143"/>
      <c r="F141" s="144"/>
      <c r="G141" s="143"/>
      <c r="J141" s="131">
        <f>SUM(I142:I143)</f>
        <v>0</v>
      </c>
      <c r="K141" s="299" t="s">
        <v>87</v>
      </c>
      <c r="L141" s="299"/>
      <c r="M141" s="299"/>
      <c r="N141" s="299"/>
      <c r="O141" s="299"/>
      <c r="P141" s="299"/>
    </row>
    <row r="142" spans="2:16" x14ac:dyDescent="0.25">
      <c r="E142" s="143">
        <v>0</v>
      </c>
      <c r="F142" s="144">
        <v>40</v>
      </c>
      <c r="G142" s="143">
        <v>12</v>
      </c>
      <c r="I142" s="129">
        <f>+E142*F142*G142</f>
        <v>0</v>
      </c>
      <c r="K142" s="300"/>
      <c r="L142" s="300"/>
      <c r="M142" s="300"/>
      <c r="N142" s="300"/>
      <c r="O142" s="300"/>
      <c r="P142" s="300"/>
    </row>
    <row r="143" spans="2:16" x14ac:dyDescent="0.25">
      <c r="E143" s="143">
        <v>1</v>
      </c>
      <c r="F143" s="144"/>
      <c r="G143" s="143">
        <v>1</v>
      </c>
      <c r="I143" s="129">
        <f>+E143*F143*G143</f>
        <v>0</v>
      </c>
      <c r="K143" s="309"/>
      <c r="L143" s="309"/>
      <c r="M143" s="309"/>
      <c r="N143" s="309"/>
      <c r="O143" s="309"/>
      <c r="P143" s="309"/>
    </row>
    <row r="144" spans="2:16" x14ac:dyDescent="0.25">
      <c r="E144" s="145" t="s">
        <v>54</v>
      </c>
      <c r="F144" s="146" t="s">
        <v>55</v>
      </c>
      <c r="G144" s="145" t="s">
        <v>56</v>
      </c>
      <c r="H144" s="77"/>
      <c r="I144" s="128"/>
      <c r="J144" s="130" t="s">
        <v>62</v>
      </c>
      <c r="K144" s="76" t="s">
        <v>63</v>
      </c>
      <c r="L144" s="77"/>
      <c r="M144" s="77"/>
      <c r="N144" s="77"/>
      <c r="O144" s="77"/>
      <c r="P144" s="78"/>
    </row>
    <row r="145" spans="2:16" ht="15" customHeight="1" x14ac:dyDescent="0.25">
      <c r="B145" t="s">
        <v>32</v>
      </c>
      <c r="E145" s="143"/>
      <c r="F145" s="144"/>
      <c r="G145" s="143"/>
      <c r="J145" s="131">
        <f>SUM(I146:I147)</f>
        <v>0</v>
      </c>
      <c r="K145" s="299" t="s">
        <v>88</v>
      </c>
      <c r="L145" s="299"/>
      <c r="M145" s="299"/>
      <c r="N145" s="299"/>
      <c r="O145" s="299"/>
      <c r="P145" s="299"/>
    </row>
    <row r="146" spans="2:16" x14ac:dyDescent="0.25">
      <c r="E146" s="143">
        <v>0</v>
      </c>
      <c r="F146" s="144">
        <v>100</v>
      </c>
      <c r="G146" s="143">
        <v>4</v>
      </c>
      <c r="I146" s="129">
        <f>+E146*F146*G146</f>
        <v>0</v>
      </c>
      <c r="K146" s="300"/>
      <c r="L146" s="300"/>
      <c r="M146" s="300"/>
      <c r="N146" s="300"/>
      <c r="O146" s="300"/>
      <c r="P146" s="300"/>
    </row>
    <row r="147" spans="2:16" x14ac:dyDescent="0.25">
      <c r="E147" s="143">
        <v>1</v>
      </c>
      <c r="F147" s="144">
        <v>0</v>
      </c>
      <c r="G147" s="143">
        <v>1</v>
      </c>
      <c r="I147" s="129">
        <f>+E147*F147*G147</f>
        <v>0</v>
      </c>
      <c r="K147" s="309"/>
      <c r="L147" s="309"/>
      <c r="M147" s="309"/>
      <c r="N147" s="309"/>
      <c r="O147" s="309"/>
      <c r="P147" s="309"/>
    </row>
    <row r="148" spans="2:16" x14ac:dyDescent="0.25">
      <c r="E148" s="145" t="s">
        <v>54</v>
      </c>
      <c r="F148" s="146" t="s">
        <v>55</v>
      </c>
      <c r="G148" s="145" t="s">
        <v>56</v>
      </c>
      <c r="H148" s="77"/>
      <c r="I148" s="128"/>
      <c r="J148" s="130" t="s">
        <v>62</v>
      </c>
      <c r="K148" s="76" t="s">
        <v>63</v>
      </c>
      <c r="L148" s="77"/>
      <c r="M148" s="77"/>
      <c r="N148" s="77"/>
      <c r="O148" s="77"/>
      <c r="P148" s="78"/>
    </row>
    <row r="149" spans="2:16" ht="15" customHeight="1" x14ac:dyDescent="0.25">
      <c r="B149" t="s">
        <v>33</v>
      </c>
      <c r="E149" s="143"/>
      <c r="F149" s="144"/>
      <c r="G149" s="143"/>
      <c r="J149" s="131">
        <f>SUM(I150:I151)</f>
        <v>0</v>
      </c>
      <c r="K149" s="299" t="s">
        <v>95</v>
      </c>
      <c r="L149" s="299"/>
      <c r="M149" s="299"/>
      <c r="N149" s="299"/>
      <c r="O149" s="299"/>
      <c r="P149" s="299"/>
    </row>
    <row r="150" spans="2:16" x14ac:dyDescent="0.25">
      <c r="E150" s="143">
        <v>0</v>
      </c>
      <c r="F150" s="144">
        <v>375</v>
      </c>
      <c r="G150" s="143">
        <v>1</v>
      </c>
      <c r="I150" s="129">
        <f>+E150*F150*G150</f>
        <v>0</v>
      </c>
      <c r="K150" s="300"/>
      <c r="L150" s="300"/>
      <c r="M150" s="300"/>
      <c r="N150" s="300"/>
      <c r="O150" s="300"/>
      <c r="P150" s="300"/>
    </row>
    <row r="151" spans="2:16" x14ac:dyDescent="0.25">
      <c r="E151" s="143">
        <v>1</v>
      </c>
      <c r="F151" s="144">
        <v>0</v>
      </c>
      <c r="G151" s="143">
        <v>1</v>
      </c>
      <c r="I151" s="129">
        <f>+E151*F151*G151</f>
        <v>0</v>
      </c>
      <c r="K151" s="309"/>
      <c r="L151" s="309"/>
      <c r="M151" s="309"/>
      <c r="N151" s="309"/>
      <c r="O151" s="309"/>
      <c r="P151" s="309"/>
    </row>
    <row r="152" spans="2:16" x14ac:dyDescent="0.25">
      <c r="E152" s="145" t="s">
        <v>54</v>
      </c>
      <c r="F152" s="146" t="s">
        <v>55</v>
      </c>
      <c r="G152" s="145" t="s">
        <v>56</v>
      </c>
      <c r="H152" s="77"/>
      <c r="I152" s="128"/>
      <c r="J152" s="130" t="s">
        <v>62</v>
      </c>
      <c r="K152" s="76" t="s">
        <v>63</v>
      </c>
      <c r="L152" s="77"/>
      <c r="M152" s="77"/>
      <c r="N152" s="77"/>
      <c r="O152" s="77"/>
      <c r="P152" s="78"/>
    </row>
    <row r="153" spans="2:16" ht="15" customHeight="1" x14ac:dyDescent="0.25">
      <c r="B153" t="s">
        <v>34</v>
      </c>
      <c r="E153" s="143"/>
      <c r="F153" s="144"/>
      <c r="G153" s="143"/>
      <c r="J153" s="131">
        <f>SUM(I154:I155)</f>
        <v>0</v>
      </c>
      <c r="K153" s="299" t="s">
        <v>89</v>
      </c>
      <c r="L153" s="299"/>
      <c r="M153" s="299"/>
      <c r="N153" s="299"/>
      <c r="O153" s="299"/>
      <c r="P153" s="299"/>
    </row>
    <row r="154" spans="2:16" x14ac:dyDescent="0.25">
      <c r="E154" s="143">
        <v>2</v>
      </c>
      <c r="F154" s="144">
        <v>0</v>
      </c>
      <c r="G154" s="143">
        <v>4</v>
      </c>
      <c r="I154" s="129">
        <f>+E154*F154*G154</f>
        <v>0</v>
      </c>
      <c r="K154" s="300"/>
      <c r="L154" s="300"/>
      <c r="M154" s="300"/>
      <c r="N154" s="300"/>
      <c r="O154" s="300"/>
      <c r="P154" s="300"/>
    </row>
    <row r="155" spans="2:16" x14ac:dyDescent="0.25">
      <c r="E155" s="143">
        <v>1</v>
      </c>
      <c r="F155" s="144">
        <v>0</v>
      </c>
      <c r="G155" s="143">
        <v>1</v>
      </c>
      <c r="I155" s="129">
        <f>+E155*F155*G155</f>
        <v>0</v>
      </c>
      <c r="K155" s="309"/>
      <c r="L155" s="309"/>
      <c r="M155" s="309"/>
      <c r="N155" s="309"/>
      <c r="O155" s="309"/>
      <c r="P155" s="309"/>
    </row>
    <row r="156" spans="2:16" x14ac:dyDescent="0.25">
      <c r="E156" s="145" t="s">
        <v>54</v>
      </c>
      <c r="F156" s="146" t="s">
        <v>55</v>
      </c>
      <c r="G156" s="145" t="s">
        <v>56</v>
      </c>
      <c r="H156" s="77"/>
      <c r="I156" s="128"/>
      <c r="J156" s="130" t="s">
        <v>62</v>
      </c>
      <c r="K156" s="76" t="s">
        <v>63</v>
      </c>
      <c r="L156" s="77"/>
      <c r="M156" s="77"/>
      <c r="N156" s="77"/>
      <c r="O156" s="77"/>
      <c r="P156" s="78"/>
    </row>
    <row r="157" spans="2:16" ht="15" customHeight="1" x14ac:dyDescent="0.25">
      <c r="B157" t="s">
        <v>35</v>
      </c>
      <c r="E157" s="143"/>
      <c r="F157" s="144"/>
      <c r="G157" s="143"/>
      <c r="J157" s="131">
        <f>SUM(I158:I159)</f>
        <v>697</v>
      </c>
      <c r="K157" s="299" t="s">
        <v>90</v>
      </c>
      <c r="L157" s="299"/>
      <c r="M157" s="299"/>
      <c r="N157" s="299"/>
      <c r="O157" s="299"/>
      <c r="P157" s="299"/>
    </row>
    <row r="158" spans="2:16" x14ac:dyDescent="0.25">
      <c r="E158" s="143">
        <v>1</v>
      </c>
      <c r="F158" s="144">
        <v>697</v>
      </c>
      <c r="G158" s="143">
        <v>1</v>
      </c>
      <c r="I158" s="129">
        <f>+E158*F158*G158</f>
        <v>697</v>
      </c>
      <c r="K158" s="300"/>
      <c r="L158" s="300"/>
      <c r="M158" s="300"/>
      <c r="N158" s="300"/>
      <c r="O158" s="300"/>
      <c r="P158" s="300"/>
    </row>
    <row r="159" spans="2:16" x14ac:dyDescent="0.25">
      <c r="E159" s="143">
        <v>1</v>
      </c>
      <c r="F159" s="144">
        <v>0</v>
      </c>
      <c r="G159" s="143">
        <v>1</v>
      </c>
      <c r="I159" s="129">
        <f>+E159*F159*G159</f>
        <v>0</v>
      </c>
      <c r="K159" s="300"/>
      <c r="L159" s="300"/>
      <c r="M159" s="300"/>
      <c r="N159" s="300"/>
      <c r="O159" s="300"/>
      <c r="P159" s="300"/>
    </row>
    <row r="161" spans="10:10" x14ac:dyDescent="0.25">
      <c r="J161" s="127">
        <f>SUM(J125:J159)</f>
        <v>5523</v>
      </c>
    </row>
  </sheetData>
  <protectedRanges>
    <protectedRange sqref="B56:B61 B63:B68 B97:B107 B90:B94 B110:B111 B70:B75 B77:B82 B84:B88 B118:B119" name="Range2"/>
    <protectedRange sqref="B133:B158" name="Range3"/>
    <protectedRange sqref="U71:U75 U81:U88" name="Range2_1"/>
    <protectedRange sqref="B125:B131" name="Range3_1"/>
    <protectedRange sqref="E16:G17 E37:G37 E126:F126 F127:F130" name="Range1"/>
    <protectedRange sqref="G126:G130 E127:E130" name="Range1_1"/>
    <protectedRange sqref="E6:F6 E15:F15" name="Range1_4"/>
    <protectedRange sqref="G14:G15 E14:F14 G6:G7 E7:F7 E8:G13" name="Range1_1_3"/>
    <protectedRange sqref="L14:Q14 L6:Q12" name="Range1_4_1_3"/>
  </protectedRanges>
  <mergeCells count="34">
    <mergeCell ref="K125:P127"/>
    <mergeCell ref="K51:P53"/>
    <mergeCell ref="K56:P58"/>
    <mergeCell ref="K59:P59"/>
    <mergeCell ref="K63:P65"/>
    <mergeCell ref="K97:P99"/>
    <mergeCell ref="K110:P112"/>
    <mergeCell ref="K70:P72"/>
    <mergeCell ref="K84:P86"/>
    <mergeCell ref="K104:P106"/>
    <mergeCell ref="K77:P79"/>
    <mergeCell ref="K90:P92"/>
    <mergeCell ref="K121:P121"/>
    <mergeCell ref="K157:P159"/>
    <mergeCell ref="K133:P135"/>
    <mergeCell ref="K137:P139"/>
    <mergeCell ref="K141:P143"/>
    <mergeCell ref="K145:P147"/>
    <mergeCell ref="K149:P151"/>
    <mergeCell ref="K153:P155"/>
    <mergeCell ref="L6:Q6"/>
    <mergeCell ref="L7:Q7"/>
    <mergeCell ref="L8:Q8"/>
    <mergeCell ref="L9:Q9"/>
    <mergeCell ref="L14:Q14"/>
    <mergeCell ref="L12:Q12"/>
    <mergeCell ref="L10:Q10"/>
    <mergeCell ref="L11:Q11"/>
    <mergeCell ref="L13:Q13"/>
    <mergeCell ref="K27:P30"/>
    <mergeCell ref="K119:P119"/>
    <mergeCell ref="K120:P120"/>
    <mergeCell ref="K48:P48"/>
    <mergeCell ref="K44:P47"/>
  </mergeCells>
  <dataValidations count="5">
    <dataValidation allowBlank="1" showInputMessage="1" showErrorMessage="1" promptTitle="Other Non-Personnel Services Exp" prompt="Input text only" sqref="U69:U88 B41 B43:B94 B96:B107 B109:B111 B117:B119" xr:uid="{00000000-0002-0000-0000-000000000000}"/>
    <dataValidation allowBlank="1" showInputMessage="1" showErrorMessage="1" promptTitle="Administrative Expenses" prompt="Input text only" sqref="B133:B158 B125:B131" xr:uid="{00000000-0002-0000-0000-000001000000}"/>
    <dataValidation type="whole" operator="greaterThan" allowBlank="1" showInputMessage="1" showErrorMessage="1" errorTitle="# FTE" error="Whole number greater than 0" promptTitle="# FTE" prompt="Whole number greater than 0" sqref="E37 E126:E130 E6:E17" xr:uid="{00000000-0002-0000-0000-000002000000}">
      <formula1>0</formula1>
    </dataValidation>
    <dataValidation type="decimal" allowBlank="1" showInputMessage="1" showErrorMessage="1" errorTitle="% FTE" error="Must be a decimal between 0.00 and 1.00" promptTitle="% FTE" prompt="Must be a decimal between 0.00 and 1.00" sqref="F37 F126:F130 F6:F17" xr:uid="{00000000-0002-0000-0000-000003000000}">
      <formula1>0</formula1>
      <formula2>1</formula2>
    </dataValidation>
    <dataValidation allowBlank="1" showInputMessage="1" showErrorMessage="1" prompt="Input base annual salary/wage" sqref="G37 G126:G130 G6:G17" xr:uid="{00000000-0002-0000-0000-000004000000}"/>
  </dataValidations>
  <pageMargins left="0.7" right="0.7" top="0.75" bottom="0.75" header="0.3" footer="0.3"/>
  <pageSetup scale="46" fitToHeight="0" orientation="portrait" r:id="rId1"/>
  <rowBreaks count="1" manualBreakCount="1">
    <brk id="123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AH82"/>
  <sheetViews>
    <sheetView tabSelected="1" topLeftCell="A27" zoomScale="95" zoomScaleNormal="95" workbookViewId="0">
      <selection activeCell="G51" sqref="G51"/>
    </sheetView>
  </sheetViews>
  <sheetFormatPr defaultRowHeight="15" x14ac:dyDescent="0.25"/>
  <cols>
    <col min="1" max="1" width="4.5703125" customWidth="1"/>
    <col min="2" max="2" width="71.28515625" customWidth="1"/>
    <col min="3" max="3" width="11.85546875" customWidth="1"/>
    <col min="4" max="4" width="10.7109375" customWidth="1"/>
    <col min="5" max="5" width="16.5703125" customWidth="1"/>
    <col min="6" max="6" width="11.7109375" customWidth="1"/>
    <col min="7" max="9" width="22.42578125" customWidth="1"/>
    <col min="10" max="13" width="17.140625" hidden="1" customWidth="1"/>
    <col min="14" max="14" width="13.42578125" hidden="1" customWidth="1"/>
    <col min="15" max="15" width="11.85546875" hidden="1" customWidth="1"/>
    <col min="16" max="16" width="11.28515625" hidden="1" customWidth="1"/>
    <col min="17" max="17" width="19.5703125" hidden="1" customWidth="1"/>
    <col min="18" max="18" width="14.42578125" style="117" hidden="1" customWidth="1"/>
    <col min="19" max="19" width="17.7109375" hidden="1" customWidth="1"/>
    <col min="20" max="20" width="15.7109375" style="117" hidden="1" customWidth="1"/>
    <col min="21" max="21" width="17" hidden="1" customWidth="1"/>
    <col min="22" max="22" width="15.7109375" style="117" hidden="1" customWidth="1"/>
    <col min="23" max="23" width="16.85546875" hidden="1" customWidth="1"/>
    <col min="24" max="24" width="15.7109375" style="117" hidden="1" customWidth="1"/>
    <col min="25" max="25" width="16.7109375" hidden="1" customWidth="1"/>
    <col min="26" max="26" width="6.42578125" hidden="1" customWidth="1"/>
    <col min="27" max="27" width="20.42578125" hidden="1" customWidth="1"/>
    <col min="28" max="28" width="14.42578125" hidden="1" customWidth="1"/>
    <col min="29" max="33" width="18.140625" hidden="1" customWidth="1"/>
    <col min="34" max="34" width="12" hidden="1" customWidth="1"/>
    <col min="35" max="35" width="0" hidden="1" customWidth="1"/>
    <col min="36" max="36" width="14" customWidth="1"/>
    <col min="37" max="37" width="13.5703125" customWidth="1"/>
  </cols>
  <sheetData>
    <row r="1" spans="1:33" ht="18.75" x14ac:dyDescent="0.3">
      <c r="A1" s="175"/>
      <c r="B1" s="250" t="s">
        <v>41</v>
      </c>
      <c r="C1" s="328" t="s">
        <v>196</v>
      </c>
      <c r="D1" s="328"/>
      <c r="E1" s="328"/>
      <c r="F1" s="328"/>
      <c r="G1" s="329"/>
      <c r="H1" s="241"/>
      <c r="I1" s="241"/>
      <c r="J1" s="1"/>
      <c r="K1" s="1"/>
      <c r="L1" s="1"/>
      <c r="M1" s="1"/>
      <c r="N1" s="1"/>
      <c r="O1" s="1"/>
      <c r="P1" s="1"/>
      <c r="Q1" s="1"/>
      <c r="S1" s="1"/>
      <c r="U1" s="1"/>
      <c r="W1" s="1"/>
      <c r="Y1" s="1"/>
      <c r="Z1" s="1"/>
      <c r="AA1" s="1"/>
    </row>
    <row r="2" spans="1:33" ht="18.75" x14ac:dyDescent="0.3">
      <c r="A2" s="176"/>
      <c r="B2" s="251"/>
      <c r="C2" s="43"/>
      <c r="D2" s="54"/>
      <c r="E2" s="54"/>
      <c r="F2" s="58"/>
      <c r="G2" s="177"/>
      <c r="H2" s="1"/>
      <c r="I2" s="1"/>
      <c r="J2" s="1"/>
      <c r="K2" s="1"/>
      <c r="L2" s="1"/>
      <c r="M2" s="1"/>
      <c r="N2" s="1"/>
      <c r="O2" s="1"/>
      <c r="P2" s="1"/>
      <c r="Q2" s="1"/>
      <c r="R2" s="118"/>
      <c r="S2" s="1"/>
      <c r="T2" s="118"/>
      <c r="U2" s="1"/>
      <c r="V2" s="118"/>
      <c r="W2" s="1"/>
      <c r="X2" s="118"/>
      <c r="Y2" s="1"/>
      <c r="Z2" s="1"/>
      <c r="AA2" s="1"/>
    </row>
    <row r="3" spans="1:33" ht="19.5" thickBot="1" x14ac:dyDescent="0.35">
      <c r="A3" s="176"/>
      <c r="B3" s="252" t="s">
        <v>0</v>
      </c>
      <c r="C3" s="253"/>
      <c r="D3" s="254"/>
      <c r="E3" s="254"/>
      <c r="F3" s="255"/>
      <c r="G3" s="256"/>
      <c r="H3" s="1"/>
      <c r="I3" s="1"/>
      <c r="J3" s="1"/>
      <c r="K3" s="1"/>
      <c r="L3" s="1"/>
      <c r="M3" s="1"/>
      <c r="N3" s="1"/>
      <c r="O3" s="1"/>
      <c r="P3" s="1"/>
      <c r="Q3" s="1"/>
      <c r="R3" s="119"/>
      <c r="S3" s="1"/>
      <c r="T3" s="119"/>
      <c r="U3" s="1"/>
      <c r="V3" s="119"/>
      <c r="W3" s="1"/>
      <c r="X3" s="119"/>
      <c r="Y3" s="1"/>
      <c r="Z3" s="1"/>
      <c r="AA3" s="1"/>
    </row>
    <row r="4" spans="1:33" ht="18.75" x14ac:dyDescent="0.3">
      <c r="A4" s="176"/>
      <c r="B4" s="2" t="s">
        <v>1</v>
      </c>
      <c r="C4" s="330" t="s">
        <v>2</v>
      </c>
      <c r="D4" s="331"/>
      <c r="E4" s="331"/>
      <c r="F4" s="331"/>
      <c r="G4" s="332"/>
      <c r="H4" s="1"/>
      <c r="I4" s="1"/>
      <c r="J4" s="3"/>
      <c r="K4" s="1"/>
      <c r="L4" s="1"/>
      <c r="M4" s="1"/>
      <c r="N4" s="1"/>
      <c r="O4" s="1"/>
      <c r="P4" s="1"/>
      <c r="Q4" s="1"/>
      <c r="R4" s="119"/>
      <c r="S4" s="1"/>
      <c r="T4" s="119"/>
      <c r="U4" s="1"/>
      <c r="V4" s="119"/>
      <c r="W4" s="1"/>
      <c r="X4" s="119"/>
      <c r="Y4" s="1"/>
      <c r="Z4" s="1"/>
      <c r="AA4" s="1"/>
    </row>
    <row r="5" spans="1:33" ht="18.75" x14ac:dyDescent="0.3">
      <c r="A5" s="176"/>
      <c r="B5" s="4" t="s">
        <v>3</v>
      </c>
      <c r="C5" s="67"/>
      <c r="D5" s="68"/>
      <c r="E5" s="68"/>
      <c r="F5" s="68"/>
      <c r="G5" s="69"/>
      <c r="H5" s="1"/>
      <c r="I5" s="1"/>
      <c r="J5" s="3"/>
      <c r="K5" s="1"/>
      <c r="L5" s="1"/>
      <c r="M5" s="1"/>
      <c r="N5" s="1"/>
      <c r="O5" s="1"/>
      <c r="P5" s="1"/>
      <c r="Q5" s="1"/>
      <c r="R5" s="119"/>
      <c r="S5" s="1"/>
      <c r="T5" s="119"/>
      <c r="U5" s="1"/>
      <c r="V5" s="119"/>
      <c r="W5" s="1"/>
      <c r="X5" s="119"/>
      <c r="Y5" s="1"/>
      <c r="Z5" s="1"/>
      <c r="AA5" s="1"/>
    </row>
    <row r="6" spans="1:33" ht="19.5" thickBot="1" x14ac:dyDescent="0.35">
      <c r="A6" s="176"/>
      <c r="B6" s="4" t="s">
        <v>4</v>
      </c>
      <c r="C6" s="322">
        <f>+G79</f>
        <v>80468</v>
      </c>
      <c r="D6" s="323"/>
      <c r="E6" s="323"/>
      <c r="F6" s="323"/>
      <c r="G6" s="324"/>
      <c r="H6" s="1"/>
      <c r="I6" s="1"/>
      <c r="J6" s="3"/>
      <c r="K6" s="1"/>
      <c r="L6" s="1"/>
      <c r="M6" s="1"/>
      <c r="N6" s="1"/>
      <c r="O6" s="1"/>
      <c r="P6" s="1"/>
      <c r="Q6" s="1"/>
      <c r="R6" s="119"/>
      <c r="S6" s="1"/>
      <c r="T6" s="119"/>
      <c r="U6" s="1"/>
      <c r="V6" s="119"/>
      <c r="W6" s="1"/>
      <c r="X6" s="119"/>
      <c r="Y6" s="1"/>
      <c r="Z6" s="1"/>
      <c r="AA6" s="1"/>
    </row>
    <row r="7" spans="1:33" ht="19.5" thickBot="1" x14ac:dyDescent="0.35">
      <c r="A7" s="176"/>
      <c r="B7" s="5" t="s">
        <v>5</v>
      </c>
      <c r="C7" s="333" t="s">
        <v>160</v>
      </c>
      <c r="D7" s="334"/>
      <c r="E7" s="334"/>
      <c r="F7" s="334"/>
      <c r="G7" s="335"/>
      <c r="H7" s="1"/>
      <c r="I7" s="1"/>
      <c r="J7" s="3"/>
      <c r="K7" s="1"/>
      <c r="L7" s="1"/>
      <c r="M7" s="1"/>
      <c r="N7" s="1"/>
      <c r="O7" s="1"/>
      <c r="P7" s="1"/>
      <c r="Q7" s="1"/>
      <c r="R7" s="119"/>
      <c r="S7" s="1"/>
      <c r="T7" s="119"/>
      <c r="U7" s="1"/>
      <c r="V7" s="119"/>
      <c r="W7" s="1"/>
      <c r="X7" s="119"/>
      <c r="Y7" s="1"/>
      <c r="Z7" s="1"/>
      <c r="AA7" s="1"/>
    </row>
    <row r="8" spans="1:33" ht="18.75" x14ac:dyDescent="0.3">
      <c r="A8" s="176"/>
      <c r="B8" s="132" t="s">
        <v>6</v>
      </c>
      <c r="C8" s="336" t="s">
        <v>83</v>
      </c>
      <c r="D8" s="337"/>
      <c r="E8" s="337"/>
      <c r="F8" s="337"/>
      <c r="G8" s="338"/>
      <c r="H8" s="1"/>
      <c r="I8" s="1"/>
      <c r="J8" s="3"/>
      <c r="K8" s="1"/>
      <c r="L8" s="1"/>
      <c r="M8" s="1"/>
      <c r="N8" s="1"/>
      <c r="O8" s="1"/>
      <c r="P8" s="1"/>
      <c r="Q8" s="1"/>
      <c r="R8" s="119"/>
      <c r="S8" s="1"/>
      <c r="T8" s="119"/>
      <c r="U8" s="1"/>
      <c r="V8" s="119"/>
      <c r="W8" s="1"/>
      <c r="X8" s="119"/>
      <c r="Y8" s="1"/>
      <c r="Z8" s="1"/>
      <c r="AA8" s="1"/>
    </row>
    <row r="9" spans="1:33" ht="19.5" thickBot="1" x14ac:dyDescent="0.35">
      <c r="A9" s="176"/>
      <c r="B9" s="5" t="s">
        <v>7</v>
      </c>
      <c r="C9" s="339" t="s">
        <v>161</v>
      </c>
      <c r="D9" s="340"/>
      <c r="E9" s="340"/>
      <c r="F9" s="340"/>
      <c r="G9" s="341"/>
      <c r="H9" s="1"/>
      <c r="I9" s="1"/>
      <c r="J9" s="3"/>
      <c r="K9" s="1"/>
      <c r="L9" s="1"/>
      <c r="M9" s="1"/>
      <c r="N9" s="1"/>
      <c r="O9" s="1"/>
      <c r="P9" s="1"/>
      <c r="Q9" s="1"/>
      <c r="R9" s="119"/>
      <c r="S9" s="1"/>
      <c r="T9" s="119"/>
      <c r="U9" s="1"/>
      <c r="V9" s="119"/>
      <c r="W9" s="1"/>
      <c r="X9" s="119"/>
      <c r="Y9" s="1"/>
      <c r="Z9" s="1"/>
      <c r="AA9" s="1"/>
    </row>
    <row r="10" spans="1:33" ht="18.75" x14ac:dyDescent="0.3">
      <c r="A10" s="176"/>
      <c r="B10" s="132" t="s">
        <v>8</v>
      </c>
      <c r="C10" s="319">
        <f>13*7*21</f>
        <v>1911</v>
      </c>
      <c r="D10" s="320"/>
      <c r="E10" s="320"/>
      <c r="F10" s="320"/>
      <c r="G10" s="321"/>
      <c r="H10" s="1"/>
      <c r="I10" s="1"/>
      <c r="J10" s="3"/>
      <c r="K10" s="1"/>
      <c r="L10" s="1"/>
      <c r="M10" s="1"/>
      <c r="N10" s="1"/>
      <c r="O10" s="1"/>
      <c r="P10" s="1"/>
      <c r="Q10" s="1"/>
      <c r="R10" s="119"/>
      <c r="S10" s="1"/>
      <c r="T10" s="119"/>
      <c r="U10" s="1"/>
      <c r="V10" s="119"/>
      <c r="W10" s="1"/>
      <c r="X10" s="119"/>
      <c r="Y10" s="1"/>
      <c r="Z10" s="1"/>
      <c r="AA10" s="1"/>
    </row>
    <row r="11" spans="1:33" ht="19.5" thickBot="1" x14ac:dyDescent="0.35">
      <c r="A11" s="176"/>
      <c r="B11" s="5" t="s">
        <v>9</v>
      </c>
      <c r="C11" s="322">
        <f>+C6/C10</f>
        <v>42.107796964939823</v>
      </c>
      <c r="D11" s="323"/>
      <c r="E11" s="323"/>
      <c r="F11" s="323"/>
      <c r="G11" s="324"/>
      <c r="H11" s="1"/>
      <c r="I11" s="1"/>
      <c r="J11" s="3"/>
      <c r="K11" s="1"/>
      <c r="L11" s="1"/>
      <c r="M11" s="1"/>
      <c r="N11" s="1"/>
      <c r="O11" s="1"/>
      <c r="P11" s="1"/>
      <c r="Q11" s="1"/>
      <c r="R11" s="119"/>
      <c r="S11" s="1"/>
      <c r="T11" s="119"/>
      <c r="U11" s="1"/>
      <c r="V11" s="119"/>
      <c r="W11" s="1"/>
      <c r="X11" s="119"/>
      <c r="Y11" s="1"/>
      <c r="Z11" s="1"/>
      <c r="AA11" s="1"/>
    </row>
    <row r="12" spans="1:33" x14ac:dyDescent="0.25">
      <c r="A12" s="176"/>
      <c r="B12" s="176"/>
      <c r="C12" s="54"/>
      <c r="D12" s="54"/>
      <c r="E12" s="54"/>
      <c r="F12" s="54"/>
      <c r="G12" s="178"/>
      <c r="H12" s="1"/>
      <c r="I12" s="1"/>
      <c r="J12" s="1"/>
      <c r="K12" s="1"/>
      <c r="L12" s="1"/>
      <c r="M12" s="1"/>
      <c r="N12" s="1"/>
      <c r="O12" s="1"/>
      <c r="P12" s="1"/>
      <c r="Q12" s="1"/>
      <c r="R12" s="119"/>
      <c r="S12" s="1"/>
      <c r="T12" s="119"/>
      <c r="U12" s="1"/>
      <c r="V12" s="119"/>
      <c r="W12" s="1"/>
      <c r="X12" s="119"/>
      <c r="Y12" s="1"/>
      <c r="Z12" s="1"/>
      <c r="AA12" s="1"/>
    </row>
    <row r="13" spans="1:33" ht="15.75" thickBot="1" x14ac:dyDescent="0.3">
      <c r="A13" s="176"/>
      <c r="B13" s="176"/>
      <c r="C13" s="54"/>
      <c r="D13" s="54"/>
      <c r="E13" s="54"/>
      <c r="F13" s="54"/>
      <c r="G13" s="178"/>
      <c r="H13" s="1"/>
      <c r="I13" s="1"/>
      <c r="J13" s="1"/>
      <c r="K13" s="1"/>
      <c r="L13" s="1"/>
      <c r="M13" s="1"/>
      <c r="N13" s="1"/>
      <c r="O13" s="1"/>
      <c r="P13" s="1"/>
      <c r="Q13" s="1"/>
      <c r="R13" s="119"/>
      <c r="S13" s="1"/>
      <c r="T13" s="119"/>
      <c r="U13" s="1"/>
      <c r="V13" s="119"/>
      <c r="W13" s="1"/>
      <c r="X13" s="119"/>
      <c r="Y13" s="1"/>
      <c r="Z13" s="1"/>
      <c r="AA13" s="1"/>
    </row>
    <row r="14" spans="1:33" ht="79.5" customHeight="1" thickBot="1" x14ac:dyDescent="0.3">
      <c r="A14" s="179"/>
      <c r="B14" s="70" t="s">
        <v>10</v>
      </c>
      <c r="C14" s="71"/>
      <c r="D14" s="71"/>
      <c r="E14" s="71"/>
      <c r="F14" s="6" t="s">
        <v>49</v>
      </c>
      <c r="G14" s="6" t="s">
        <v>200</v>
      </c>
      <c r="H14" s="163" t="s">
        <v>202</v>
      </c>
      <c r="I14" s="6" t="s">
        <v>144</v>
      </c>
      <c r="J14" s="163" t="s">
        <v>42</v>
      </c>
      <c r="K14" s="6" t="s">
        <v>43</v>
      </c>
      <c r="L14" s="6" t="s">
        <v>44</v>
      </c>
      <c r="M14" s="64" t="s">
        <v>45</v>
      </c>
      <c r="N14" s="6"/>
      <c r="O14" s="6"/>
      <c r="P14" s="6"/>
      <c r="Q14" s="64" t="s">
        <v>64</v>
      </c>
      <c r="R14" s="120"/>
      <c r="S14" s="64" t="s">
        <v>65</v>
      </c>
      <c r="T14" s="120"/>
      <c r="U14" s="6" t="s">
        <v>66</v>
      </c>
      <c r="V14" s="120"/>
      <c r="W14" s="6" t="s">
        <v>154</v>
      </c>
      <c r="X14" s="120"/>
      <c r="Y14" s="6" t="s">
        <v>155</v>
      </c>
      <c r="Z14" s="6"/>
      <c r="AA14" s="6" t="s">
        <v>162</v>
      </c>
      <c r="AB14" s="316" t="s">
        <v>38</v>
      </c>
      <c r="AC14" s="317"/>
      <c r="AD14" s="317"/>
      <c r="AE14" s="317"/>
      <c r="AF14" s="317"/>
      <c r="AG14" s="318"/>
    </row>
    <row r="15" spans="1:33" ht="16.5" thickBot="1" x14ac:dyDescent="0.3">
      <c r="A15" s="179"/>
      <c r="B15" s="7" t="s">
        <v>46</v>
      </c>
      <c r="C15" s="8"/>
      <c r="D15" s="8"/>
      <c r="E15" s="8"/>
      <c r="F15" s="9"/>
      <c r="G15" s="180"/>
      <c r="H15" s="180"/>
      <c r="I15" s="180"/>
      <c r="J15" s="10"/>
      <c r="K15" s="10"/>
      <c r="L15" s="10"/>
      <c r="M15" s="10"/>
      <c r="N15" s="95"/>
      <c r="O15" s="10"/>
      <c r="P15" s="95"/>
      <c r="Q15" s="10"/>
      <c r="R15" s="121"/>
      <c r="S15" s="10"/>
      <c r="T15" s="121"/>
      <c r="U15" s="95"/>
      <c r="V15" s="121"/>
      <c r="W15" s="95"/>
      <c r="X15" s="121"/>
      <c r="Y15" s="95"/>
      <c r="Z15" s="95"/>
      <c r="AA15" s="95"/>
      <c r="AB15" s="74"/>
      <c r="AC15" s="74"/>
      <c r="AD15" s="74"/>
      <c r="AE15" s="74"/>
      <c r="AF15" s="74"/>
      <c r="AG15" s="75"/>
    </row>
    <row r="16" spans="1:33" ht="29.1" customHeight="1" x14ac:dyDescent="0.25">
      <c r="A16" s="28"/>
      <c r="B16" s="11" t="s">
        <v>11</v>
      </c>
      <c r="C16" s="72" t="s">
        <v>12</v>
      </c>
      <c r="D16" s="72" t="s">
        <v>13</v>
      </c>
      <c r="E16" s="72" t="s">
        <v>14</v>
      </c>
      <c r="F16" s="12"/>
      <c r="G16" s="181"/>
      <c r="H16" s="181"/>
      <c r="I16" s="181"/>
      <c r="J16" s="13"/>
      <c r="K16" s="13"/>
      <c r="L16" s="13"/>
      <c r="M16" s="13"/>
      <c r="N16" s="96"/>
      <c r="O16" s="147"/>
      <c r="P16" s="96"/>
      <c r="Q16" s="13"/>
      <c r="R16" s="133"/>
      <c r="S16" s="13"/>
      <c r="T16" s="133"/>
      <c r="U16" s="96"/>
      <c r="V16" s="133"/>
      <c r="W16" s="96"/>
      <c r="X16" s="133"/>
      <c r="Y16" s="96"/>
      <c r="Z16" s="96"/>
      <c r="AA16" s="96"/>
      <c r="AB16" s="12"/>
      <c r="AC16" s="12"/>
      <c r="AD16" s="12"/>
      <c r="AE16" s="12"/>
      <c r="AF16" s="12"/>
      <c r="AG16" s="65"/>
    </row>
    <row r="17" spans="1:33" x14ac:dyDescent="0.25">
      <c r="A17" s="28"/>
      <c r="B17" s="14" t="s">
        <v>15</v>
      </c>
      <c r="C17" s="73"/>
      <c r="D17" s="73"/>
      <c r="E17" s="73"/>
      <c r="F17" s="12"/>
      <c r="G17" s="182"/>
      <c r="H17" s="182"/>
      <c r="I17" s="182"/>
      <c r="J17" s="15"/>
      <c r="K17" s="15"/>
      <c r="L17" s="15"/>
      <c r="M17" s="15"/>
      <c r="N17" s="97"/>
      <c r="O17" s="148"/>
      <c r="P17" s="97"/>
      <c r="Q17" s="15"/>
      <c r="R17" s="134"/>
      <c r="S17" s="15"/>
      <c r="T17" s="134"/>
      <c r="U17" s="97"/>
      <c r="V17" s="134"/>
      <c r="W17" s="97"/>
      <c r="X17" s="134"/>
      <c r="Y17" s="97"/>
      <c r="Z17" s="97"/>
      <c r="AA17" s="97"/>
      <c r="AB17" s="12"/>
      <c r="AC17" s="12"/>
      <c r="AD17" s="12"/>
      <c r="AE17" s="12"/>
      <c r="AF17" s="12"/>
      <c r="AG17" s="65"/>
    </row>
    <row r="18" spans="1:33" x14ac:dyDescent="0.25">
      <c r="A18" s="28"/>
      <c r="B18" s="16" t="str">
        <f>+'Program Expense Detail'!B6</f>
        <v>Program Manager - HS</v>
      </c>
      <c r="C18" s="220">
        <f>+'Program Expense Detail'!E6</f>
        <v>1</v>
      </c>
      <c r="D18" s="243">
        <v>1</v>
      </c>
      <c r="E18" s="220">
        <f>+'Program Expense Detail'!J6</f>
        <v>2688</v>
      </c>
      <c r="F18" s="19">
        <f>G18/$G$77</f>
        <v>0</v>
      </c>
      <c r="G18" s="275"/>
      <c r="H18" s="276">
        <f>+E18</f>
        <v>2688</v>
      </c>
      <c r="I18" s="275">
        <f t="shared" ref="I18:I30" si="0">+G18+H18</f>
        <v>2688</v>
      </c>
      <c r="J18" s="277"/>
      <c r="K18" s="278"/>
      <c r="L18" s="278"/>
      <c r="M18" s="278"/>
      <c r="N18" s="279"/>
      <c r="O18" s="280"/>
      <c r="P18" s="279"/>
      <c r="Q18" s="281">
        <f t="shared" ref="Q18:Q30" si="1">+G18</f>
        <v>0</v>
      </c>
      <c r="R18" s="135">
        <v>0.03</v>
      </c>
      <c r="S18" s="281">
        <f t="shared" ref="S18:S30" si="2">+Q18*1*R18+Q18</f>
        <v>0</v>
      </c>
      <c r="T18" s="135">
        <v>0.03</v>
      </c>
      <c r="U18" s="279">
        <f t="shared" ref="U18:U30" si="3">+S18*1*T18+S18</f>
        <v>0</v>
      </c>
      <c r="V18" s="135">
        <v>0.03</v>
      </c>
      <c r="W18" s="279">
        <f t="shared" ref="W18:W24" si="4">+U18*1*V18+U18</f>
        <v>0</v>
      </c>
      <c r="X18" s="135">
        <v>0.03</v>
      </c>
      <c r="Y18" s="279">
        <f t="shared" ref="Y18:Y24" si="5">+W18*1*X18+W18</f>
        <v>0</v>
      </c>
      <c r="Z18" s="279"/>
      <c r="AA18" s="279">
        <f>+G18+S18+U18+W18+Y18</f>
        <v>0</v>
      </c>
      <c r="AB18" s="303" t="str">
        <f>+'[1]Program Expense Detail'!L6</f>
        <v xml:space="preserve">Program/Grant Management support -3% utilization of FTE (2080 x $25/hr.) </v>
      </c>
      <c r="AC18" s="304"/>
      <c r="AD18" s="304"/>
      <c r="AE18" s="304"/>
      <c r="AF18" s="304"/>
      <c r="AG18" s="305"/>
    </row>
    <row r="19" spans="1:33" ht="15" customHeight="1" x14ac:dyDescent="0.25">
      <c r="A19" s="28"/>
      <c r="B19" s="16" t="str">
        <f>+'Program Expense Detail'!B7</f>
        <v>Client Advocate - CE - HS</v>
      </c>
      <c r="C19" s="220">
        <f>+'Program Expense Detail'!E7</f>
        <v>1</v>
      </c>
      <c r="D19" s="243">
        <f>+'Program Expense Detail'!F7</f>
        <v>1</v>
      </c>
      <c r="E19" s="220">
        <f>+'Program Expense Detail'!J7</f>
        <v>5880</v>
      </c>
      <c r="F19" s="19">
        <f>G19/$G$77</f>
        <v>0</v>
      </c>
      <c r="G19" s="275"/>
      <c r="H19" s="276">
        <f>+E19</f>
        <v>5880</v>
      </c>
      <c r="I19" s="275">
        <f t="shared" si="0"/>
        <v>5880</v>
      </c>
      <c r="J19" s="277"/>
      <c r="K19" s="278"/>
      <c r="L19" s="278"/>
      <c r="M19" s="278"/>
      <c r="N19" s="279"/>
      <c r="O19" s="280"/>
      <c r="P19" s="279"/>
      <c r="Q19" s="281">
        <f t="shared" si="1"/>
        <v>0</v>
      </c>
      <c r="R19" s="135">
        <v>0.03</v>
      </c>
      <c r="S19" s="281">
        <f t="shared" si="2"/>
        <v>0</v>
      </c>
      <c r="T19" s="135">
        <v>0.03</v>
      </c>
      <c r="U19" s="279">
        <f t="shared" si="3"/>
        <v>0</v>
      </c>
      <c r="V19" s="135">
        <v>0.03</v>
      </c>
      <c r="W19" s="279">
        <f t="shared" si="4"/>
        <v>0</v>
      </c>
      <c r="X19" s="135">
        <v>0.03</v>
      </c>
      <c r="Y19" s="279">
        <f t="shared" si="5"/>
        <v>0</v>
      </c>
      <c r="Z19" s="279"/>
      <c r="AA19" s="279">
        <f t="shared" ref="AA19:AA30" si="6">+G19+S19+U19+W19+Y19</f>
        <v>0</v>
      </c>
      <c r="AB19" s="303" t="str">
        <f>+'[1]Program Expense Detail'!L7</f>
        <v xml:space="preserve">.25 FTE (2080 x $21/hr.) dedicated to Housing &amp; SupportServices; Coordinated Entry, Diversion, Referrals and service provider staff training </v>
      </c>
      <c r="AC19" s="304"/>
      <c r="AD19" s="304"/>
      <c r="AE19" s="304"/>
      <c r="AF19" s="304"/>
      <c r="AG19" s="305"/>
    </row>
    <row r="20" spans="1:33" ht="15" customHeight="1" x14ac:dyDescent="0.25">
      <c r="A20" s="28"/>
      <c r="B20" s="16" t="str">
        <f>+'Program Expense Detail'!B8</f>
        <v>Volunteer Coordination - HS</v>
      </c>
      <c r="C20" s="220">
        <f>+'Program Expense Detail'!E8</f>
        <v>1</v>
      </c>
      <c r="D20" s="243">
        <f>+'Program Expense Detail'!F8</f>
        <v>1</v>
      </c>
      <c r="E20" s="220">
        <f>+'Program Expense Detail'!J8</f>
        <v>5472</v>
      </c>
      <c r="F20" s="19">
        <f>G20/$G$77</f>
        <v>0</v>
      </c>
      <c r="G20" s="275"/>
      <c r="H20" s="276">
        <f>+E20</f>
        <v>5472</v>
      </c>
      <c r="I20" s="275">
        <f t="shared" si="0"/>
        <v>5472</v>
      </c>
      <c r="J20" s="277"/>
      <c r="K20" s="278"/>
      <c r="L20" s="278"/>
      <c r="M20" s="278"/>
      <c r="N20" s="279"/>
      <c r="O20" s="280"/>
      <c r="P20" s="279"/>
      <c r="Q20" s="281">
        <f t="shared" si="1"/>
        <v>0</v>
      </c>
      <c r="R20" s="135">
        <v>0.03</v>
      </c>
      <c r="S20" s="281">
        <f t="shared" si="2"/>
        <v>0</v>
      </c>
      <c r="T20" s="135">
        <v>0.03</v>
      </c>
      <c r="U20" s="279">
        <f t="shared" si="3"/>
        <v>0</v>
      </c>
      <c r="V20" s="135">
        <v>0.03</v>
      </c>
      <c r="W20" s="279">
        <f t="shared" si="4"/>
        <v>0</v>
      </c>
      <c r="X20" s="135">
        <v>0.03</v>
      </c>
      <c r="Y20" s="279">
        <f t="shared" si="5"/>
        <v>0</v>
      </c>
      <c r="Z20" s="279"/>
      <c r="AA20" s="279">
        <f t="shared" si="6"/>
        <v>0</v>
      </c>
      <c r="AB20" s="303" t="str">
        <f>+'[1]Program Expense Detail'!L8</f>
        <v xml:space="preserve">10% FTE (2080 x $21/hr.) dedicated to Project Suport and service provider staff training </v>
      </c>
      <c r="AC20" s="304"/>
      <c r="AD20" s="304"/>
      <c r="AE20" s="304"/>
      <c r="AF20" s="304"/>
      <c r="AG20" s="305"/>
    </row>
    <row r="21" spans="1:33" ht="15" customHeight="1" x14ac:dyDescent="0.25">
      <c r="A21" s="28"/>
      <c r="B21" s="16" t="str">
        <f>+'Program Expense Detail'!B9</f>
        <v>Overnight Support 10PM - 6 AM</v>
      </c>
      <c r="C21" s="220">
        <f>+'Program Expense Detail'!E9</f>
        <v>1</v>
      </c>
      <c r="D21" s="243">
        <f>+'Program Expense Detail'!F9</f>
        <v>1</v>
      </c>
      <c r="E21" s="220">
        <f>+'Program Expense Detail'!J9</f>
        <v>15120</v>
      </c>
      <c r="F21" s="19">
        <f>G21/$G$79</f>
        <v>0.18790078043445843</v>
      </c>
      <c r="G21" s="275">
        <f t="shared" ref="G21:G30" si="7">SUM(J21:M21)</f>
        <v>15120</v>
      </c>
      <c r="H21" s="276"/>
      <c r="I21" s="275">
        <f t="shared" si="0"/>
        <v>15120</v>
      </c>
      <c r="J21" s="277">
        <f t="shared" ref="J21:M27" si="8">+$C21*$D21*$E21*0.25</f>
        <v>3780</v>
      </c>
      <c r="K21" s="278">
        <f t="shared" si="8"/>
        <v>3780</v>
      </c>
      <c r="L21" s="278">
        <f t="shared" si="8"/>
        <v>3780</v>
      </c>
      <c r="M21" s="278">
        <f t="shared" si="8"/>
        <v>3780</v>
      </c>
      <c r="N21" s="279"/>
      <c r="O21" s="280"/>
      <c r="P21" s="279"/>
      <c r="Q21" s="281">
        <f t="shared" si="1"/>
        <v>15120</v>
      </c>
      <c r="R21" s="135">
        <v>0.01</v>
      </c>
      <c r="S21" s="281">
        <f t="shared" si="2"/>
        <v>15271.2</v>
      </c>
      <c r="T21" s="135">
        <v>0.01</v>
      </c>
      <c r="U21" s="279">
        <f t="shared" si="3"/>
        <v>15423.912</v>
      </c>
      <c r="V21" s="135">
        <v>0.01</v>
      </c>
      <c r="W21" s="279">
        <f t="shared" si="4"/>
        <v>15578.15112</v>
      </c>
      <c r="X21" s="135">
        <v>0.01</v>
      </c>
      <c r="Y21" s="279">
        <f t="shared" si="5"/>
        <v>15733.932631200001</v>
      </c>
      <c r="Z21" s="279"/>
      <c r="AA21" s="279">
        <f t="shared" si="6"/>
        <v>77127.195751200008</v>
      </c>
      <c r="AB21" s="303" t="str">
        <f>+'[1]Program Expense Detail'!L9</f>
        <v xml:space="preserve">25% FTE (2080 x $21/hr.) dedicated to Coordinated Entry End User and service provider staff training </v>
      </c>
      <c r="AC21" s="304"/>
      <c r="AD21" s="304"/>
      <c r="AE21" s="304"/>
      <c r="AF21" s="304"/>
      <c r="AG21" s="305"/>
    </row>
    <row r="22" spans="1:33" ht="15" customHeight="1" x14ac:dyDescent="0.25">
      <c r="A22" s="28"/>
      <c r="B22" s="16" t="str">
        <f>+'Program Expense Detail'!B10</f>
        <v>Overnight Support 10PM - 6 AM</v>
      </c>
      <c r="C22" s="220">
        <f>+'Program Expense Detail'!E10</f>
        <v>1</v>
      </c>
      <c r="D22" s="243">
        <f>+'Program Expense Detail'!F10</f>
        <v>1</v>
      </c>
      <c r="E22" s="220">
        <f>+'Program Expense Detail'!J10</f>
        <v>15120</v>
      </c>
      <c r="F22" s="19">
        <f t="shared" ref="F22:F24" si="9">G22/$G$79</f>
        <v>0.18790078043445843</v>
      </c>
      <c r="G22" s="275">
        <f t="shared" ref="G22:G23" si="10">SUM(J22:M22)</f>
        <v>15120</v>
      </c>
      <c r="H22" s="276"/>
      <c r="I22" s="275">
        <f t="shared" ref="I22:I23" si="11">+G22+H22</f>
        <v>15120</v>
      </c>
      <c r="J22" s="277">
        <f t="shared" si="8"/>
        <v>3780</v>
      </c>
      <c r="K22" s="278">
        <f t="shared" si="8"/>
        <v>3780</v>
      </c>
      <c r="L22" s="278">
        <f t="shared" si="8"/>
        <v>3780</v>
      </c>
      <c r="M22" s="278">
        <f t="shared" si="8"/>
        <v>3780</v>
      </c>
      <c r="N22" s="279"/>
      <c r="O22" s="280"/>
      <c r="P22" s="279"/>
      <c r="Q22" s="281">
        <f t="shared" ref="Q22:Q23" si="12">+G22</f>
        <v>15120</v>
      </c>
      <c r="R22" s="135">
        <v>0.01</v>
      </c>
      <c r="S22" s="281">
        <f t="shared" ref="S22:S23" si="13">+Q22*1*R22+Q22</f>
        <v>15271.2</v>
      </c>
      <c r="T22" s="135">
        <v>0.01</v>
      </c>
      <c r="U22" s="279">
        <f t="shared" ref="U22:U23" si="14">+S22*1*T22+S22</f>
        <v>15423.912</v>
      </c>
      <c r="V22" s="135">
        <v>0.01</v>
      </c>
      <c r="W22" s="279">
        <f t="shared" ref="W22:W23" si="15">+U22*1*V22+U22</f>
        <v>15578.15112</v>
      </c>
      <c r="X22" s="135">
        <v>0.01</v>
      </c>
      <c r="Y22" s="279">
        <f t="shared" ref="Y22:Y23" si="16">+W22*1*X22+W22</f>
        <v>15733.932631200001</v>
      </c>
      <c r="Z22" s="279"/>
      <c r="AA22" s="279">
        <f t="shared" ref="AA22:AA23" si="17">+G22+S22+U22+W22+Y22</f>
        <v>77127.195751200008</v>
      </c>
      <c r="AB22" s="303" t="str">
        <f>+'[1]Program Expense Detail'!L10</f>
        <v>3% FTE (2080 x $20/hr. ) dedicated to HMIS data management and program support</v>
      </c>
      <c r="AC22" s="304"/>
      <c r="AD22" s="304"/>
      <c r="AE22" s="304"/>
      <c r="AF22" s="304"/>
      <c r="AG22" s="305"/>
    </row>
    <row r="23" spans="1:33" ht="15" customHeight="1" x14ac:dyDescent="0.25">
      <c r="A23" s="28"/>
      <c r="B23" s="16" t="str">
        <f>+'Program Expense Detail'!B11</f>
        <v>Overnight Support  Sat/Sun 10PM - 6 AM</v>
      </c>
      <c r="C23" s="220">
        <f>+'Program Expense Detail'!E11</f>
        <v>1</v>
      </c>
      <c r="D23" s="243">
        <f>+'Program Expense Detail'!F11</f>
        <v>1</v>
      </c>
      <c r="E23" s="220">
        <f>+'Program Expense Detail'!J11</f>
        <v>6048</v>
      </c>
      <c r="F23" s="19">
        <f t="shared" si="9"/>
        <v>7.516031217378337E-2</v>
      </c>
      <c r="G23" s="275">
        <f t="shared" si="10"/>
        <v>6048</v>
      </c>
      <c r="H23" s="276"/>
      <c r="I23" s="275">
        <f t="shared" si="11"/>
        <v>6048</v>
      </c>
      <c r="J23" s="277">
        <f t="shared" si="8"/>
        <v>1512</v>
      </c>
      <c r="K23" s="278">
        <f t="shared" si="8"/>
        <v>1512</v>
      </c>
      <c r="L23" s="278">
        <f t="shared" si="8"/>
        <v>1512</v>
      </c>
      <c r="M23" s="278">
        <f t="shared" si="8"/>
        <v>1512</v>
      </c>
      <c r="N23" s="279"/>
      <c r="O23" s="280"/>
      <c r="P23" s="279"/>
      <c r="Q23" s="281">
        <f t="shared" si="12"/>
        <v>6048</v>
      </c>
      <c r="R23" s="135">
        <v>0.03</v>
      </c>
      <c r="S23" s="281">
        <f t="shared" si="13"/>
        <v>6229.44</v>
      </c>
      <c r="T23" s="135">
        <v>0.03</v>
      </c>
      <c r="U23" s="279">
        <f t="shared" si="14"/>
        <v>6416.3231999999998</v>
      </c>
      <c r="V23" s="135">
        <v>0.03</v>
      </c>
      <c r="W23" s="279">
        <f t="shared" si="15"/>
        <v>6608.8128959999995</v>
      </c>
      <c r="X23" s="135">
        <v>0.03</v>
      </c>
      <c r="Y23" s="279">
        <f t="shared" si="16"/>
        <v>6807.0772828799991</v>
      </c>
      <c r="Z23" s="279"/>
      <c r="AA23" s="279">
        <f t="shared" si="17"/>
        <v>32109.653378879997</v>
      </c>
      <c r="AB23" s="303" t="str">
        <f>+'[1]Program Expense Detail'!L9</f>
        <v xml:space="preserve">25% FTE (2080 x $21/hr.) dedicated to Coordinated Entry End User and service provider staff training </v>
      </c>
      <c r="AC23" s="304"/>
      <c r="AD23" s="304"/>
      <c r="AE23" s="304"/>
      <c r="AF23" s="304"/>
      <c r="AG23" s="305"/>
    </row>
    <row r="24" spans="1:33" ht="15" customHeight="1" x14ac:dyDescent="0.25">
      <c r="A24" s="28"/>
      <c r="B24" s="16" t="str">
        <f>+'Program Expense Detail'!B12</f>
        <v>Overnight Support  Sat/Sun 10PM - 6 AM</v>
      </c>
      <c r="C24" s="220">
        <f>+'Program Expense Detail'!E12</f>
        <v>1</v>
      </c>
      <c r="D24" s="243">
        <f>+'Program Expense Detail'!F12</f>
        <v>1</v>
      </c>
      <c r="E24" s="220">
        <f>+'Program Expense Detail'!J12</f>
        <v>6048</v>
      </c>
      <c r="F24" s="19">
        <f t="shared" si="9"/>
        <v>7.516031217378337E-2</v>
      </c>
      <c r="G24" s="275">
        <f t="shared" si="7"/>
        <v>6048</v>
      </c>
      <c r="H24" s="276"/>
      <c r="I24" s="275">
        <f t="shared" si="0"/>
        <v>6048</v>
      </c>
      <c r="J24" s="277">
        <f t="shared" si="8"/>
        <v>1512</v>
      </c>
      <c r="K24" s="278">
        <f t="shared" si="8"/>
        <v>1512</v>
      </c>
      <c r="L24" s="278">
        <f t="shared" si="8"/>
        <v>1512</v>
      </c>
      <c r="M24" s="278">
        <f t="shared" si="8"/>
        <v>1512</v>
      </c>
      <c r="N24" s="279"/>
      <c r="O24" s="280"/>
      <c r="P24" s="279"/>
      <c r="Q24" s="281">
        <f t="shared" si="1"/>
        <v>6048</v>
      </c>
      <c r="R24" s="135">
        <v>0.03</v>
      </c>
      <c r="S24" s="281">
        <f t="shared" si="2"/>
        <v>6229.44</v>
      </c>
      <c r="T24" s="135">
        <v>0.03</v>
      </c>
      <c r="U24" s="279">
        <f t="shared" si="3"/>
        <v>6416.3231999999998</v>
      </c>
      <c r="V24" s="135">
        <v>0.03</v>
      </c>
      <c r="W24" s="279">
        <f t="shared" si="4"/>
        <v>6608.8128959999995</v>
      </c>
      <c r="X24" s="135">
        <v>0.03</v>
      </c>
      <c r="Y24" s="279">
        <f t="shared" si="5"/>
        <v>6807.0772828799991</v>
      </c>
      <c r="Z24" s="279"/>
      <c r="AA24" s="279">
        <f t="shared" si="6"/>
        <v>32109.653378879997</v>
      </c>
      <c r="AB24" s="303" t="str">
        <f>+'[1]Program Expense Detail'!L10</f>
        <v>3% FTE (2080 x $20/hr. ) dedicated to HMIS data management and program support</v>
      </c>
      <c r="AC24" s="304"/>
      <c r="AD24" s="304"/>
      <c r="AE24" s="304"/>
      <c r="AF24" s="304"/>
      <c r="AG24" s="305"/>
    </row>
    <row r="25" spans="1:33" ht="15" hidden="1" customHeight="1" x14ac:dyDescent="0.25">
      <c r="A25" s="28"/>
      <c r="B25" s="16" t="str">
        <f>+'Program Expense Detail'!B13</f>
        <v>Peer Bridger</v>
      </c>
      <c r="C25" s="220">
        <f>+'Program Expense Detail'!E13</f>
        <v>1</v>
      </c>
      <c r="D25" s="243">
        <f>+'Program Expense Detail'!F13</f>
        <v>0</v>
      </c>
      <c r="E25" s="220">
        <f>+'Program Expense Detail'!J13/2</f>
        <v>0</v>
      </c>
      <c r="F25" s="19">
        <f t="shared" ref="F25:F30" si="18">G25/$G$77</f>
        <v>0</v>
      </c>
      <c r="G25" s="275">
        <f t="shared" ref="G25" si="19">SUM(J25:M25)</f>
        <v>0</v>
      </c>
      <c r="H25" s="276"/>
      <c r="I25" s="275">
        <f t="shared" ref="I25" si="20">+G25+H25</f>
        <v>0</v>
      </c>
      <c r="J25" s="277">
        <f t="shared" si="8"/>
        <v>0</v>
      </c>
      <c r="K25" s="278">
        <f t="shared" si="8"/>
        <v>0</v>
      </c>
      <c r="L25" s="278">
        <f t="shared" si="8"/>
        <v>0</v>
      </c>
      <c r="M25" s="278">
        <f t="shared" si="8"/>
        <v>0</v>
      </c>
      <c r="N25" s="279"/>
      <c r="O25" s="280"/>
      <c r="P25" s="279"/>
      <c r="Q25" s="281">
        <f t="shared" ref="Q25" si="21">+G25</f>
        <v>0</v>
      </c>
      <c r="R25" s="135">
        <v>0.03</v>
      </c>
      <c r="S25" s="281">
        <f t="shared" ref="S25" si="22">+Q25*1*R25+Q25</f>
        <v>0</v>
      </c>
      <c r="T25" s="135">
        <v>0.03</v>
      </c>
      <c r="U25" s="279">
        <f t="shared" ref="U25" si="23">+S25*1*T25+S25</f>
        <v>0</v>
      </c>
      <c r="V25" s="135">
        <v>0.03</v>
      </c>
      <c r="W25" s="279">
        <f t="shared" ref="W25" si="24">+U25*1*V25+U25</f>
        <v>0</v>
      </c>
      <c r="X25" s="135">
        <v>0.03</v>
      </c>
      <c r="Y25" s="279">
        <f t="shared" ref="Y25" si="25">+W25*1*X25+W25</f>
        <v>0</v>
      </c>
      <c r="Z25" s="279"/>
      <c r="AA25" s="279">
        <f t="shared" ref="AA25" si="26">+G25+S25+U25+W25+Y25</f>
        <v>0</v>
      </c>
      <c r="AB25" s="303" t="str">
        <f>+'[1]Program Expense Detail'!L11</f>
        <v xml:space="preserve">20% FTE (2080 x $20/hr.) dedicated to peer bridging, client connection and advocacy and service provider staff training </v>
      </c>
      <c r="AC25" s="304"/>
      <c r="AD25" s="304"/>
      <c r="AE25" s="304"/>
      <c r="AF25" s="304"/>
      <c r="AG25" s="305"/>
    </row>
    <row r="26" spans="1:33" ht="15" hidden="1" customHeight="1" x14ac:dyDescent="0.25">
      <c r="A26" s="28"/>
      <c r="B26" s="16" t="str">
        <f>+'Program Expense Detail'!B13</f>
        <v>Peer Bridger</v>
      </c>
      <c r="C26" s="220">
        <f>+'Program Expense Detail'!E13</f>
        <v>1</v>
      </c>
      <c r="D26" s="243">
        <f>+'Program Expense Detail'!F13</f>
        <v>0</v>
      </c>
      <c r="E26" s="220">
        <f>+'Program Expense Detail'!G13</f>
        <v>43680</v>
      </c>
      <c r="F26" s="19">
        <f t="shared" si="18"/>
        <v>0</v>
      </c>
      <c r="G26" s="275">
        <f t="shared" si="7"/>
        <v>0</v>
      </c>
      <c r="H26" s="282"/>
      <c r="I26" s="283">
        <f>+G26+H26</f>
        <v>0</v>
      </c>
      <c r="J26" s="277">
        <f t="shared" si="8"/>
        <v>0</v>
      </c>
      <c r="K26" s="278">
        <f t="shared" si="8"/>
        <v>0</v>
      </c>
      <c r="L26" s="278">
        <f t="shared" si="8"/>
        <v>0</v>
      </c>
      <c r="M26" s="278">
        <f t="shared" si="8"/>
        <v>0</v>
      </c>
      <c r="N26" s="284"/>
      <c r="O26" s="285"/>
      <c r="P26" s="284"/>
      <c r="Q26" s="286">
        <f>+G26</f>
        <v>0</v>
      </c>
      <c r="R26" s="135">
        <v>0.01</v>
      </c>
      <c r="S26" s="287">
        <f>+Q26*1*R26+Q26</f>
        <v>0</v>
      </c>
      <c r="T26" s="135">
        <v>0.01</v>
      </c>
      <c r="U26" s="288">
        <f>+S26*1*T26+S26</f>
        <v>0</v>
      </c>
      <c r="V26" s="135">
        <v>0.01</v>
      </c>
      <c r="W26" s="288">
        <f>+U26*1*V26+U26</f>
        <v>0</v>
      </c>
      <c r="X26" s="135">
        <v>0.01</v>
      </c>
      <c r="Y26" s="288">
        <f>+W26*1*X26+W26</f>
        <v>0</v>
      </c>
      <c r="Z26" s="288"/>
      <c r="AA26" s="279">
        <f t="shared" si="6"/>
        <v>0</v>
      </c>
      <c r="AB26" s="303" t="str">
        <f>+'[1]Program Expense Detail'!L11</f>
        <v xml:space="preserve">20% FTE (2080 x $20/hr.) dedicated to peer bridging, client connection and advocacy and service provider staff training </v>
      </c>
      <c r="AC26" s="304"/>
      <c r="AD26" s="304"/>
      <c r="AE26" s="304"/>
      <c r="AF26" s="304"/>
      <c r="AG26" s="305"/>
    </row>
    <row r="27" spans="1:33" x14ac:dyDescent="0.25">
      <c r="A27" s="28"/>
      <c r="B27" s="289" t="s">
        <v>201</v>
      </c>
      <c r="C27" s="220">
        <v>1</v>
      </c>
      <c r="D27" s="243">
        <v>1</v>
      </c>
      <c r="E27" s="220">
        <f>1500*18</f>
        <v>27000</v>
      </c>
      <c r="F27" s="19">
        <f t="shared" si="18"/>
        <v>0</v>
      </c>
      <c r="G27" s="275"/>
      <c r="H27" s="276">
        <f>+E27</f>
        <v>27000</v>
      </c>
      <c r="I27" s="275">
        <f t="shared" ref="I27" si="27">+G27+H27</f>
        <v>27000</v>
      </c>
      <c r="J27" s="290">
        <f t="shared" si="8"/>
        <v>6750</v>
      </c>
      <c r="K27" s="291">
        <f t="shared" si="8"/>
        <v>6750</v>
      </c>
      <c r="L27" s="291">
        <f t="shared" si="8"/>
        <v>6750</v>
      </c>
      <c r="M27" s="291">
        <f t="shared" si="8"/>
        <v>6750</v>
      </c>
      <c r="N27" s="279"/>
      <c r="O27" s="280"/>
      <c r="P27" s="279"/>
      <c r="Q27" s="287">
        <f t="shared" si="1"/>
        <v>0</v>
      </c>
      <c r="R27" s="135">
        <v>0.02</v>
      </c>
      <c r="S27" s="287">
        <f t="shared" si="2"/>
        <v>0</v>
      </c>
      <c r="T27" s="135">
        <v>0.02</v>
      </c>
      <c r="U27" s="288">
        <f t="shared" si="3"/>
        <v>0</v>
      </c>
      <c r="V27" s="135">
        <v>0.02</v>
      </c>
      <c r="W27" s="288">
        <f t="shared" ref="W27:W30" si="28">+U27*1*V27+U27</f>
        <v>0</v>
      </c>
      <c r="X27" s="135">
        <v>0.02</v>
      </c>
      <c r="Y27" s="288">
        <f t="shared" ref="Y27:Y30" si="29">+W27*1*X27+W27</f>
        <v>0</v>
      </c>
      <c r="Z27" s="288"/>
      <c r="AA27" s="279">
        <f t="shared" si="6"/>
        <v>0</v>
      </c>
      <c r="AB27" s="306"/>
      <c r="AC27" s="307"/>
      <c r="AD27" s="307"/>
      <c r="AE27" s="307"/>
      <c r="AF27" s="307"/>
      <c r="AG27" s="308"/>
    </row>
    <row r="28" spans="1:33" x14ac:dyDescent="0.25">
      <c r="A28" s="28"/>
      <c r="B28" s="16"/>
      <c r="C28" s="17"/>
      <c r="D28" s="17"/>
      <c r="E28" s="18"/>
      <c r="F28" s="19">
        <f t="shared" si="18"/>
        <v>0</v>
      </c>
      <c r="G28" s="283">
        <f t="shared" si="7"/>
        <v>0</v>
      </c>
      <c r="H28" s="282"/>
      <c r="I28" s="283">
        <f t="shared" si="0"/>
        <v>0</v>
      </c>
      <c r="J28" s="290">
        <f t="shared" ref="J28:M29" si="30">+$C28*$D28*0.25</f>
        <v>0</v>
      </c>
      <c r="K28" s="291">
        <f t="shared" si="30"/>
        <v>0</v>
      </c>
      <c r="L28" s="291">
        <f t="shared" si="30"/>
        <v>0</v>
      </c>
      <c r="M28" s="287">
        <f t="shared" si="30"/>
        <v>0</v>
      </c>
      <c r="N28" s="279"/>
      <c r="O28" s="285"/>
      <c r="P28" s="279"/>
      <c r="Q28" s="287">
        <f t="shared" si="1"/>
        <v>0</v>
      </c>
      <c r="R28" s="135"/>
      <c r="S28" s="287">
        <f t="shared" si="2"/>
        <v>0</v>
      </c>
      <c r="T28" s="135"/>
      <c r="U28" s="288">
        <f t="shared" si="3"/>
        <v>0</v>
      </c>
      <c r="V28" s="135"/>
      <c r="W28" s="288">
        <f t="shared" si="28"/>
        <v>0</v>
      </c>
      <c r="X28" s="135"/>
      <c r="Y28" s="288">
        <f t="shared" si="29"/>
        <v>0</v>
      </c>
      <c r="Z28" s="288"/>
      <c r="AA28" s="279">
        <f t="shared" si="6"/>
        <v>0</v>
      </c>
      <c r="AB28" s="306"/>
      <c r="AC28" s="307"/>
      <c r="AD28" s="307"/>
      <c r="AE28" s="307"/>
      <c r="AF28" s="307"/>
      <c r="AG28" s="308"/>
    </row>
    <row r="29" spans="1:33" x14ac:dyDescent="0.25">
      <c r="A29" s="28"/>
      <c r="B29" s="292" t="s">
        <v>181</v>
      </c>
      <c r="C29" s="17"/>
      <c r="D29" s="17"/>
      <c r="E29" s="18"/>
      <c r="F29" s="19">
        <f t="shared" si="18"/>
        <v>0</v>
      </c>
      <c r="G29" s="283">
        <f t="shared" si="7"/>
        <v>0</v>
      </c>
      <c r="H29" s="282"/>
      <c r="I29" s="283">
        <f t="shared" si="0"/>
        <v>0</v>
      </c>
      <c r="J29" s="290">
        <f t="shared" si="30"/>
        <v>0</v>
      </c>
      <c r="K29" s="291">
        <f t="shared" si="30"/>
        <v>0</v>
      </c>
      <c r="L29" s="291">
        <f t="shared" si="30"/>
        <v>0</v>
      </c>
      <c r="M29" s="287">
        <f t="shared" si="30"/>
        <v>0</v>
      </c>
      <c r="N29" s="279"/>
      <c r="O29" s="285"/>
      <c r="P29" s="279"/>
      <c r="Q29" s="287">
        <f t="shared" si="1"/>
        <v>0</v>
      </c>
      <c r="R29" s="135"/>
      <c r="S29" s="287">
        <f t="shared" si="2"/>
        <v>0</v>
      </c>
      <c r="T29" s="135"/>
      <c r="U29" s="288">
        <f t="shared" si="3"/>
        <v>0</v>
      </c>
      <c r="V29" s="135"/>
      <c r="W29" s="288">
        <f t="shared" si="28"/>
        <v>0</v>
      </c>
      <c r="X29" s="135"/>
      <c r="Y29" s="288">
        <f t="shared" si="29"/>
        <v>0</v>
      </c>
      <c r="Z29" s="288"/>
      <c r="AA29" s="279">
        <f t="shared" si="6"/>
        <v>0</v>
      </c>
      <c r="AB29" s="306"/>
      <c r="AC29" s="307"/>
      <c r="AD29" s="307"/>
      <c r="AE29" s="307"/>
      <c r="AF29" s="307"/>
      <c r="AG29" s="308"/>
    </row>
    <row r="30" spans="1:33" x14ac:dyDescent="0.25">
      <c r="A30" s="28"/>
      <c r="B30" s="293">
        <v>5</v>
      </c>
      <c r="C30" s="17"/>
      <c r="D30" s="17"/>
      <c r="E30" s="18"/>
      <c r="F30" s="19">
        <f t="shared" si="18"/>
        <v>0</v>
      </c>
      <c r="G30" s="283">
        <f t="shared" si="7"/>
        <v>0</v>
      </c>
      <c r="H30" s="282"/>
      <c r="I30" s="283">
        <f t="shared" si="0"/>
        <v>0</v>
      </c>
      <c r="J30" s="290">
        <f>+$D30*0.25</f>
        <v>0</v>
      </c>
      <c r="K30" s="291">
        <f>+$D30*0.25</f>
        <v>0</v>
      </c>
      <c r="L30" s="291">
        <f>+$D30*0.25</f>
        <v>0</v>
      </c>
      <c r="M30" s="287">
        <f>+$D30*0.25</f>
        <v>0</v>
      </c>
      <c r="N30" s="279"/>
      <c r="O30" s="285"/>
      <c r="P30" s="279"/>
      <c r="Q30" s="287">
        <f t="shared" si="1"/>
        <v>0</v>
      </c>
      <c r="R30" s="135"/>
      <c r="S30" s="287">
        <f t="shared" si="2"/>
        <v>0</v>
      </c>
      <c r="T30" s="135"/>
      <c r="U30" s="288">
        <f t="shared" si="3"/>
        <v>0</v>
      </c>
      <c r="V30" s="135"/>
      <c r="W30" s="288">
        <f t="shared" si="28"/>
        <v>0</v>
      </c>
      <c r="X30" s="135"/>
      <c r="Y30" s="288">
        <f t="shared" si="29"/>
        <v>0</v>
      </c>
      <c r="Z30" s="288"/>
      <c r="AA30" s="279">
        <f t="shared" si="6"/>
        <v>0</v>
      </c>
      <c r="AB30" s="306"/>
      <c r="AC30" s="307"/>
      <c r="AD30" s="307"/>
      <c r="AE30" s="307"/>
      <c r="AF30" s="307"/>
      <c r="AG30" s="308"/>
    </row>
    <row r="31" spans="1:33" x14ac:dyDescent="0.25">
      <c r="A31" s="28"/>
      <c r="B31" s="16"/>
      <c r="C31" s="17"/>
      <c r="D31" s="17"/>
      <c r="E31" s="18"/>
      <c r="F31" s="19">
        <f t="shared" ref="F31:F32" si="31">G31/$G$79</f>
        <v>0</v>
      </c>
      <c r="G31" s="233">
        <f t="shared" ref="G31:G32" si="32">SUM(J31:M31)</f>
        <v>0</v>
      </c>
      <c r="H31" s="257"/>
      <c r="I31" s="233">
        <f t="shared" ref="I31:I78" si="33">+G31+H31</f>
        <v>0</v>
      </c>
      <c r="J31" s="234">
        <f t="shared" ref="J31:M31" si="34">+$C31*$D31*0.25</f>
        <v>0</v>
      </c>
      <c r="K31" s="235">
        <f t="shared" si="34"/>
        <v>0</v>
      </c>
      <c r="L31" s="235">
        <f t="shared" si="34"/>
        <v>0</v>
      </c>
      <c r="M31" s="236">
        <f t="shared" si="34"/>
        <v>0</v>
      </c>
      <c r="N31" s="98"/>
      <c r="O31" s="149"/>
      <c r="P31" s="98"/>
      <c r="Q31" s="236">
        <f t="shared" ref="Q31:Q35" si="35">+G31</f>
        <v>0</v>
      </c>
      <c r="R31" s="135"/>
      <c r="S31" s="236">
        <f t="shared" ref="S31:S32" si="36">+Q31*1*R31+Q31</f>
        <v>0</v>
      </c>
      <c r="T31" s="135"/>
      <c r="U31" s="237">
        <f t="shared" ref="U31:U32" si="37">+S31*1*T31+S31</f>
        <v>0</v>
      </c>
      <c r="V31" s="135"/>
      <c r="W31" s="237">
        <f t="shared" ref="W31:W32" si="38">+U31*1*V31+U31</f>
        <v>0</v>
      </c>
      <c r="X31" s="135"/>
      <c r="Y31" s="237">
        <f t="shared" ref="Y31:Y32" si="39">+W31*1*X31+W31</f>
        <v>0</v>
      </c>
      <c r="Z31" s="237"/>
      <c r="AA31" s="98">
        <f t="shared" ref="AA31:AA32" si="40">+G31+S31+U31+W31+Y31</f>
        <v>0</v>
      </c>
      <c r="AB31" s="306"/>
      <c r="AC31" s="307"/>
      <c r="AD31" s="307"/>
      <c r="AE31" s="307"/>
      <c r="AF31" s="307"/>
      <c r="AG31" s="308"/>
    </row>
    <row r="32" spans="1:33" x14ac:dyDescent="0.25">
      <c r="A32" s="28"/>
      <c r="B32" s="16"/>
      <c r="C32" s="17"/>
      <c r="D32" s="17"/>
      <c r="E32" s="18"/>
      <c r="F32" s="19">
        <f t="shared" si="31"/>
        <v>0</v>
      </c>
      <c r="G32" s="233">
        <f t="shared" si="32"/>
        <v>0</v>
      </c>
      <c r="H32" s="257"/>
      <c r="I32" s="233">
        <f t="shared" si="33"/>
        <v>0</v>
      </c>
      <c r="J32" s="234">
        <f>+$D32*0.25</f>
        <v>0</v>
      </c>
      <c r="K32" s="235">
        <f>+$D32*0.25</f>
        <v>0</v>
      </c>
      <c r="L32" s="235">
        <f>+$D32*0.25</f>
        <v>0</v>
      </c>
      <c r="M32" s="236">
        <f>+$D32*0.25</f>
        <v>0</v>
      </c>
      <c r="N32" s="98"/>
      <c r="O32" s="149"/>
      <c r="P32" s="98"/>
      <c r="Q32" s="236">
        <f t="shared" si="35"/>
        <v>0</v>
      </c>
      <c r="R32" s="135"/>
      <c r="S32" s="236">
        <f t="shared" si="36"/>
        <v>0</v>
      </c>
      <c r="T32" s="135"/>
      <c r="U32" s="237">
        <f t="shared" si="37"/>
        <v>0</v>
      </c>
      <c r="V32" s="135"/>
      <c r="W32" s="237">
        <f t="shared" si="38"/>
        <v>0</v>
      </c>
      <c r="X32" s="135"/>
      <c r="Y32" s="237">
        <f t="shared" si="39"/>
        <v>0</v>
      </c>
      <c r="Z32" s="237"/>
      <c r="AA32" s="98">
        <f t="shared" si="40"/>
        <v>0</v>
      </c>
      <c r="AB32" s="306"/>
      <c r="AC32" s="307"/>
      <c r="AD32" s="307"/>
      <c r="AE32" s="307"/>
      <c r="AF32" s="307"/>
      <c r="AG32" s="308"/>
    </row>
    <row r="33" spans="1:33" x14ac:dyDescent="0.25">
      <c r="B33" s="272"/>
      <c r="C33" s="273"/>
      <c r="D33" s="273"/>
      <c r="E33" s="273"/>
      <c r="F33" s="273"/>
      <c r="G33" s="274"/>
      <c r="I33" s="342"/>
    </row>
    <row r="34" spans="1:33" x14ac:dyDescent="0.25">
      <c r="A34" s="28"/>
      <c r="B34" s="14" t="s">
        <v>16</v>
      </c>
      <c r="C34" s="20"/>
      <c r="D34" s="20"/>
      <c r="E34" s="12"/>
      <c r="F34" s="21">
        <f>G34/$G$79</f>
        <v>0.52612218521648357</v>
      </c>
      <c r="G34" s="186">
        <f>SUM(G21:G24)</f>
        <v>42336</v>
      </c>
      <c r="H34" s="186">
        <f>SUM(H18:H32)</f>
        <v>41040</v>
      </c>
      <c r="I34" s="186">
        <f t="shared" si="33"/>
        <v>83376</v>
      </c>
      <c r="J34" s="164">
        <f>SUM(J18:J32)</f>
        <v>17334</v>
      </c>
      <c r="K34" s="22">
        <f>SUM(K18:K32)</f>
        <v>17334</v>
      </c>
      <c r="L34" s="22">
        <f>SUM(L18:L32)</f>
        <v>17334</v>
      </c>
      <c r="M34" s="81">
        <f>SUM(M18:M32)</f>
        <v>17334</v>
      </c>
      <c r="N34" s="99"/>
      <c r="O34" s="149"/>
      <c r="P34" s="122"/>
      <c r="Q34" s="238">
        <f t="shared" si="35"/>
        <v>42336</v>
      </c>
      <c r="R34" s="135"/>
      <c r="S34" s="98">
        <f>SUM(S18:S32)</f>
        <v>43001.280000000006</v>
      </c>
      <c r="T34" s="135"/>
      <c r="U34" s="98">
        <f>SUM(U18:U32)</f>
        <v>43680.470399999998</v>
      </c>
      <c r="V34" s="135"/>
      <c r="W34" s="98">
        <f>SUM(W18:W32)</f>
        <v>44373.928031999996</v>
      </c>
      <c r="X34" s="135"/>
      <c r="Y34" s="98">
        <f>SUM(Y18:Y32)</f>
        <v>45082.019828159995</v>
      </c>
      <c r="Z34" s="98"/>
      <c r="AA34" s="98">
        <f>+G34+S34+U34+W34+Y34</f>
        <v>218473.69826015999</v>
      </c>
      <c r="AB34" s="306" t="s">
        <v>148</v>
      </c>
      <c r="AC34" s="307"/>
      <c r="AD34" s="307"/>
      <c r="AE34" s="307"/>
      <c r="AF34" s="307"/>
      <c r="AG34" s="308"/>
    </row>
    <row r="35" spans="1:33" ht="15.75" thickBot="1" x14ac:dyDescent="0.3">
      <c r="A35" s="28"/>
      <c r="B35" s="14" t="s">
        <v>17</v>
      </c>
      <c r="C35" s="20"/>
      <c r="D35" s="20"/>
      <c r="E35" s="23"/>
      <c r="F35" s="200">
        <f>G35/$G$79</f>
        <v>0.13153054630412089</v>
      </c>
      <c r="G35" s="201">
        <f>+G34*0.25</f>
        <v>10584</v>
      </c>
      <c r="H35" s="258">
        <f>+H34*0.22</f>
        <v>9028.7999999999993</v>
      </c>
      <c r="I35" s="201">
        <f t="shared" si="33"/>
        <v>19612.8</v>
      </c>
      <c r="J35" s="165">
        <f>+J34*0.23</f>
        <v>3986.82</v>
      </c>
      <c r="K35" s="24">
        <f>+K34*0.23</f>
        <v>3986.82</v>
      </c>
      <c r="L35" s="24">
        <f>+L34*0.23</f>
        <v>3986.82</v>
      </c>
      <c r="M35" s="24">
        <f>+M34*0.23</f>
        <v>3986.82</v>
      </c>
      <c r="N35" s="100"/>
      <c r="O35" s="149"/>
      <c r="P35" s="100"/>
      <c r="Q35" s="91">
        <f t="shared" si="35"/>
        <v>10584</v>
      </c>
      <c r="R35" s="135">
        <v>0.03</v>
      </c>
      <c r="S35" s="92">
        <f>+S34*0.25</f>
        <v>10750.320000000002</v>
      </c>
      <c r="T35" s="135">
        <v>0.03</v>
      </c>
      <c r="U35" s="98">
        <f>+S35*1*T35+S35</f>
        <v>11072.829600000001</v>
      </c>
      <c r="V35" s="135">
        <v>0.03</v>
      </c>
      <c r="W35" s="98">
        <f>+U35*1*V35+U35</f>
        <v>11405.014488000001</v>
      </c>
      <c r="X35" s="135">
        <v>0.03</v>
      </c>
      <c r="Y35" s="98">
        <f>+W35*1*X35+W35</f>
        <v>11747.16492264</v>
      </c>
      <c r="Z35" s="98"/>
      <c r="AA35" s="98">
        <f>+G35+S35+U35+W35+Y35</f>
        <v>55559.329010640009</v>
      </c>
      <c r="AB35" s="306" t="s">
        <v>153</v>
      </c>
      <c r="AC35" s="307"/>
      <c r="AD35" s="307"/>
      <c r="AE35" s="307"/>
      <c r="AF35" s="307"/>
      <c r="AG35" s="308"/>
    </row>
    <row r="36" spans="1:33" ht="19.5" customHeight="1" thickBot="1" x14ac:dyDescent="0.35">
      <c r="A36" s="28"/>
      <c r="B36" s="202" t="s">
        <v>18</v>
      </c>
      <c r="C36" s="203"/>
      <c r="D36" s="204"/>
      <c r="E36" s="205"/>
      <c r="F36" s="198">
        <f>G36/$G$79</f>
        <v>0.65765273152060444</v>
      </c>
      <c r="G36" s="82">
        <f>G34+G35</f>
        <v>52920</v>
      </c>
      <c r="H36" s="259">
        <f>H34+H35</f>
        <v>50068.800000000003</v>
      </c>
      <c r="I36" s="206">
        <f t="shared" si="33"/>
        <v>102988.8</v>
      </c>
      <c r="J36" s="166">
        <f>J34+J35</f>
        <v>21320.82</v>
      </c>
      <c r="K36" s="27">
        <f>K34+K35</f>
        <v>21320.82</v>
      </c>
      <c r="L36" s="27">
        <f>L34+L35</f>
        <v>21320.82</v>
      </c>
      <c r="M36" s="82">
        <f>M34+M35</f>
        <v>21320.82</v>
      </c>
      <c r="N36" s="101"/>
      <c r="O36" s="150"/>
      <c r="P36" s="123"/>
      <c r="Q36" s="82">
        <f>Q34+Q35</f>
        <v>52920</v>
      </c>
      <c r="R36" s="135">
        <f>+AA36/AA79</f>
        <v>0.65859147572574106</v>
      </c>
      <c r="S36" s="82">
        <f>S34+S35</f>
        <v>53751.600000000006</v>
      </c>
      <c r="T36" s="137"/>
      <c r="U36" s="101">
        <f>U34+U35</f>
        <v>54753.3</v>
      </c>
      <c r="V36" s="137"/>
      <c r="W36" s="101">
        <f>W34+W35</f>
        <v>55778.942519999997</v>
      </c>
      <c r="X36" s="137"/>
      <c r="Y36" s="101">
        <f>Y34+Y35</f>
        <v>56829.184750799992</v>
      </c>
      <c r="Z36" s="101"/>
      <c r="AA36" s="101">
        <f>+G36+S36+U36+W36+Y36</f>
        <v>274033.02727079997</v>
      </c>
      <c r="AB36" s="313" t="s">
        <v>150</v>
      </c>
      <c r="AC36" s="314"/>
      <c r="AD36" s="314"/>
      <c r="AE36" s="314"/>
      <c r="AF36" s="314"/>
      <c r="AG36" s="315"/>
    </row>
    <row r="37" spans="1:33" ht="15.75" thickBot="1" x14ac:dyDescent="0.3">
      <c r="A37" s="28"/>
      <c r="B37" s="28"/>
      <c r="C37" s="12"/>
      <c r="D37" s="12"/>
      <c r="E37" s="12"/>
      <c r="F37" s="29"/>
      <c r="G37" s="183"/>
      <c r="H37" s="183"/>
      <c r="I37" s="183">
        <f t="shared" si="33"/>
        <v>0</v>
      </c>
      <c r="J37" s="30"/>
      <c r="K37" s="30"/>
      <c r="L37" s="30"/>
      <c r="M37" s="30"/>
      <c r="N37" s="102"/>
      <c r="O37" s="151"/>
      <c r="P37" s="102"/>
      <c r="Q37" s="30">
        <f t="shared" ref="Q37:Q55" si="41">+G37</f>
        <v>0</v>
      </c>
      <c r="R37" s="134"/>
      <c r="S37" s="30">
        <f>+J37</f>
        <v>0</v>
      </c>
      <c r="T37" s="134"/>
      <c r="U37" s="102">
        <f>+K37</f>
        <v>0</v>
      </c>
      <c r="V37" s="134"/>
      <c r="W37" s="102">
        <f>+M37</f>
        <v>0</v>
      </c>
      <c r="X37" s="134"/>
      <c r="Y37" s="102">
        <f>+O37</f>
        <v>0</v>
      </c>
      <c r="Z37" s="102"/>
      <c r="AA37" s="102">
        <f>+Q37+S37+U37</f>
        <v>0</v>
      </c>
      <c r="AB37" s="310"/>
      <c r="AC37" s="311"/>
      <c r="AD37" s="311"/>
      <c r="AE37" s="311"/>
      <c r="AF37" s="311"/>
      <c r="AG37" s="312"/>
    </row>
    <row r="38" spans="1:33" ht="15.75" thickBot="1" x14ac:dyDescent="0.3">
      <c r="A38" s="28"/>
      <c r="B38" s="197" t="s">
        <v>185</v>
      </c>
      <c r="C38" s="325"/>
      <c r="D38" s="326"/>
      <c r="E38" s="327"/>
      <c r="F38" s="198">
        <f>G38/$G$79</f>
        <v>0.13421484316747029</v>
      </c>
      <c r="G38" s="199">
        <f>+'Program Expense Detail'!J18</f>
        <v>10800</v>
      </c>
      <c r="H38" s="260"/>
      <c r="I38" s="199">
        <f t="shared" si="33"/>
        <v>10800</v>
      </c>
      <c r="J38" s="167">
        <f>+G38/4</f>
        <v>2700</v>
      </c>
      <c r="K38" s="31">
        <f>+G38/4</f>
        <v>2700</v>
      </c>
      <c r="L38" s="31">
        <f>+G38/4</f>
        <v>2700</v>
      </c>
      <c r="M38" s="31">
        <f>+G38/4</f>
        <v>2700</v>
      </c>
      <c r="N38" s="103"/>
      <c r="O38" s="150"/>
      <c r="P38" s="103"/>
      <c r="Q38" s="83">
        <f t="shared" si="41"/>
        <v>10800</v>
      </c>
      <c r="R38" s="135">
        <f>+AA38/AA79</f>
        <v>0.13780367106040314</v>
      </c>
      <c r="S38" s="83">
        <f>+'Program Expense Detail'!K18</f>
        <v>11124</v>
      </c>
      <c r="T38" s="135">
        <v>0</v>
      </c>
      <c r="U38" s="103">
        <f>+'Program Expense Detail'!L18</f>
        <v>11457.72</v>
      </c>
      <c r="V38" s="135">
        <v>0</v>
      </c>
      <c r="W38" s="103">
        <f>+'Program Expense Detail'!M18</f>
        <v>11801.451599999999</v>
      </c>
      <c r="X38" s="135">
        <v>0</v>
      </c>
      <c r="Y38" s="103">
        <f>+'Program Expense Detail'!N18</f>
        <v>12155.495147999998</v>
      </c>
      <c r="Z38" s="103"/>
      <c r="AA38" s="199">
        <f>+G38+S38+U38+W38+Y38</f>
        <v>57338.666748000003</v>
      </c>
      <c r="AB38" s="306" t="s">
        <v>163</v>
      </c>
      <c r="AC38" s="307"/>
      <c r="AD38" s="307"/>
      <c r="AE38" s="307"/>
      <c r="AF38" s="307"/>
      <c r="AG38" s="308"/>
    </row>
    <row r="39" spans="1:33" x14ac:dyDescent="0.25">
      <c r="A39" s="28"/>
      <c r="B39" s="11"/>
      <c r="C39" s="25"/>
      <c r="D39" s="25"/>
      <c r="E39" s="12"/>
      <c r="F39" s="32"/>
      <c r="G39" s="185"/>
      <c r="H39" s="185"/>
      <c r="I39" s="185">
        <f t="shared" si="33"/>
        <v>0</v>
      </c>
      <c r="J39" s="33"/>
      <c r="K39" s="33"/>
      <c r="L39" s="33"/>
      <c r="M39" s="33"/>
      <c r="N39" s="104"/>
      <c r="O39" s="152"/>
      <c r="P39" s="104"/>
      <c r="Q39" s="33"/>
      <c r="R39" s="134"/>
      <c r="S39" s="33"/>
      <c r="T39" s="134"/>
      <c r="U39" s="104">
        <f>+K39</f>
        <v>0</v>
      </c>
      <c r="V39" s="134"/>
      <c r="W39" s="104">
        <f>+M39</f>
        <v>0</v>
      </c>
      <c r="X39" s="134"/>
      <c r="Y39" s="104">
        <f>+O39</f>
        <v>0</v>
      </c>
      <c r="Z39" s="104"/>
      <c r="AA39" s="104">
        <f>+Q39+S39+U39</f>
        <v>0</v>
      </c>
      <c r="AB39" s="310"/>
      <c r="AC39" s="311"/>
      <c r="AD39" s="311"/>
      <c r="AE39" s="311"/>
      <c r="AF39" s="311"/>
      <c r="AG39" s="312"/>
    </row>
    <row r="40" spans="1:33" ht="17.25" customHeight="1" x14ac:dyDescent="0.25">
      <c r="A40" s="28"/>
      <c r="B40" s="11"/>
      <c r="C40" s="25"/>
      <c r="D40" s="25"/>
      <c r="E40" s="12"/>
      <c r="F40" s="32"/>
      <c r="G40" s="185"/>
      <c r="H40" s="185"/>
      <c r="I40" s="185">
        <f t="shared" si="33"/>
        <v>0</v>
      </c>
      <c r="J40" s="33"/>
      <c r="K40" s="33"/>
      <c r="L40" s="33"/>
      <c r="M40" s="33"/>
      <c r="N40" s="104"/>
      <c r="O40" s="152"/>
      <c r="P40" s="104"/>
      <c r="Q40" s="33"/>
      <c r="R40" s="134"/>
      <c r="S40" s="33"/>
      <c r="T40" s="134"/>
      <c r="U40" s="104">
        <f>+K40</f>
        <v>0</v>
      </c>
      <c r="V40" s="134"/>
      <c r="W40" s="104">
        <f>+M40</f>
        <v>0</v>
      </c>
      <c r="X40" s="134"/>
      <c r="Y40" s="104">
        <f>+O40</f>
        <v>0</v>
      </c>
      <c r="Z40" s="104"/>
      <c r="AA40" s="104">
        <f>+Q40+S40+U40</f>
        <v>0</v>
      </c>
      <c r="AB40" s="310"/>
      <c r="AC40" s="311"/>
      <c r="AD40" s="311"/>
      <c r="AE40" s="311"/>
      <c r="AF40" s="311"/>
      <c r="AG40" s="312"/>
    </row>
    <row r="41" spans="1:33" x14ac:dyDescent="0.25">
      <c r="A41" s="28"/>
      <c r="B41" s="11" t="s">
        <v>47</v>
      </c>
      <c r="C41" s="25"/>
      <c r="D41" s="25"/>
      <c r="E41" s="13"/>
      <c r="F41" s="34"/>
      <c r="G41" s="183"/>
      <c r="H41" s="183"/>
      <c r="I41" s="183">
        <f t="shared" si="33"/>
        <v>0</v>
      </c>
      <c r="J41" s="30"/>
      <c r="K41" s="30"/>
      <c r="L41" s="30"/>
      <c r="M41" s="30"/>
      <c r="N41" s="102"/>
      <c r="O41" s="151"/>
      <c r="P41" s="102"/>
      <c r="Q41" s="30"/>
      <c r="R41" s="134"/>
      <c r="S41" s="30"/>
      <c r="T41" s="134"/>
      <c r="U41" s="102">
        <f>+K41</f>
        <v>0</v>
      </c>
      <c r="V41" s="134"/>
      <c r="W41" s="102">
        <f>+M41</f>
        <v>0</v>
      </c>
      <c r="X41" s="134"/>
      <c r="Y41" s="102">
        <f>+O41</f>
        <v>0</v>
      </c>
      <c r="Z41" s="102"/>
      <c r="AA41" s="102">
        <f>+Q41+S41+U41</f>
        <v>0</v>
      </c>
      <c r="AB41" s="310"/>
      <c r="AC41" s="311"/>
      <c r="AD41" s="311"/>
      <c r="AE41" s="311"/>
      <c r="AF41" s="311"/>
      <c r="AG41" s="312"/>
    </row>
    <row r="42" spans="1:33" ht="15" customHeight="1" x14ac:dyDescent="0.25">
      <c r="A42" s="28"/>
      <c r="B42" s="298" t="s">
        <v>186</v>
      </c>
      <c r="C42" s="35"/>
      <c r="D42" s="36"/>
      <c r="E42" s="37"/>
      <c r="F42" s="21">
        <f t="shared" ref="F42:F56" si="42">G42/$G$79</f>
        <v>4.3495551026495006E-3</v>
      </c>
      <c r="G42" s="186">
        <v>350</v>
      </c>
      <c r="H42" s="261"/>
      <c r="I42" s="186">
        <f t="shared" si="33"/>
        <v>350</v>
      </c>
      <c r="J42" s="168">
        <f t="shared" ref="J42:M55" si="43">+$O42/4</f>
        <v>0</v>
      </c>
      <c r="K42" s="38">
        <f t="shared" si="43"/>
        <v>0</v>
      </c>
      <c r="L42" s="38">
        <f t="shared" si="43"/>
        <v>0</v>
      </c>
      <c r="M42" s="38">
        <f t="shared" si="43"/>
        <v>0</v>
      </c>
      <c r="N42" s="105"/>
      <c r="O42" s="149">
        <f>+'Program Expense Detail'!J44</f>
        <v>0</v>
      </c>
      <c r="P42" s="105"/>
      <c r="Q42" s="84">
        <f t="shared" si="41"/>
        <v>350</v>
      </c>
      <c r="R42" s="135">
        <v>0</v>
      </c>
      <c r="S42" s="84">
        <f t="shared" ref="S42:S55" si="44">+Q42*1*R42+Q42</f>
        <v>350</v>
      </c>
      <c r="T42" s="135"/>
      <c r="U42" s="105">
        <f t="shared" ref="U42:U55" si="45">+S42*1*T42+S42</f>
        <v>350</v>
      </c>
      <c r="V42" s="135"/>
      <c r="W42" s="105">
        <f t="shared" ref="W42:W55" si="46">+U42*1*V42+U42</f>
        <v>350</v>
      </c>
      <c r="X42" s="135"/>
      <c r="Y42" s="105">
        <f t="shared" ref="Y42:Y55" si="47">+W42*1*X42+W42</f>
        <v>350</v>
      </c>
      <c r="Z42" s="105"/>
      <c r="AA42" s="98">
        <f t="shared" ref="AA42:AA55" si="48">+G42+S42+U42+W42+Y42</f>
        <v>1750</v>
      </c>
      <c r="AB42" s="306" t="str">
        <f>+'Program Expense Detail'!K44</f>
        <v>Initial training for FTE in core competencies, Coordinated Entry, Diversion, Shelter Operations,  Landlord Tenant Law, Motivational Interviewing, Trauma Informed Care</v>
      </c>
      <c r="AC42" s="307"/>
      <c r="AD42" s="307"/>
      <c r="AE42" s="307"/>
      <c r="AF42" s="307"/>
      <c r="AG42" s="308"/>
    </row>
    <row r="43" spans="1:33" ht="15" hidden="1" customHeight="1" x14ac:dyDescent="0.25">
      <c r="A43" s="28"/>
      <c r="B43" s="298" t="s">
        <v>23</v>
      </c>
      <c r="C43" s="35"/>
      <c r="D43" s="36"/>
      <c r="E43" s="37"/>
      <c r="F43" s="21">
        <f t="shared" si="42"/>
        <v>0</v>
      </c>
      <c r="G43" s="186">
        <f t="shared" ref="G43:G55" si="49">SUM(J43:M43)</f>
        <v>0</v>
      </c>
      <c r="H43" s="261"/>
      <c r="I43" s="186">
        <f t="shared" si="33"/>
        <v>0</v>
      </c>
      <c r="J43" s="168">
        <f t="shared" si="43"/>
        <v>0</v>
      </c>
      <c r="K43" s="38">
        <f t="shared" si="43"/>
        <v>0</v>
      </c>
      <c r="L43" s="38">
        <f t="shared" si="43"/>
        <v>0</v>
      </c>
      <c r="M43" s="38">
        <f t="shared" si="43"/>
        <v>0</v>
      </c>
      <c r="N43" s="105"/>
      <c r="O43" s="149">
        <f>+'Program Expense Detail'!J51</f>
        <v>0</v>
      </c>
      <c r="P43" s="105"/>
      <c r="Q43" s="84">
        <f t="shared" si="41"/>
        <v>0</v>
      </c>
      <c r="R43" s="135">
        <v>0</v>
      </c>
      <c r="S43" s="84">
        <f t="shared" si="44"/>
        <v>0</v>
      </c>
      <c r="T43" s="135"/>
      <c r="U43" s="105">
        <f t="shared" si="45"/>
        <v>0</v>
      </c>
      <c r="V43" s="135"/>
      <c r="W43" s="105">
        <f t="shared" si="46"/>
        <v>0</v>
      </c>
      <c r="X43" s="135"/>
      <c r="Y43" s="105">
        <f t="shared" si="47"/>
        <v>0</v>
      </c>
      <c r="Z43" s="105"/>
      <c r="AA43" s="98">
        <f t="shared" si="48"/>
        <v>0</v>
      </c>
      <c r="AB43" s="306" t="str">
        <f>+'Program Expense Detail'!K51</f>
        <v>Program allocation for annual accreditation costs for CARF certification</v>
      </c>
      <c r="AC43" s="307"/>
      <c r="AD43" s="307"/>
      <c r="AE43" s="307"/>
      <c r="AF43" s="307"/>
      <c r="AG43" s="308"/>
    </row>
    <row r="44" spans="1:33" ht="15" hidden="1" customHeight="1" x14ac:dyDescent="0.25">
      <c r="A44" s="28"/>
      <c r="B44" s="298" t="s">
        <v>24</v>
      </c>
      <c r="C44" s="35"/>
      <c r="D44" s="36"/>
      <c r="E44" s="37"/>
      <c r="F44" s="21">
        <f t="shared" si="42"/>
        <v>0</v>
      </c>
      <c r="G44" s="186">
        <f t="shared" si="49"/>
        <v>0</v>
      </c>
      <c r="H44" s="261"/>
      <c r="I44" s="186">
        <f t="shared" si="33"/>
        <v>0</v>
      </c>
      <c r="J44" s="168">
        <f t="shared" si="43"/>
        <v>0</v>
      </c>
      <c r="K44" s="38">
        <f t="shared" si="43"/>
        <v>0</v>
      </c>
      <c r="L44" s="38">
        <f t="shared" si="43"/>
        <v>0</v>
      </c>
      <c r="M44" s="38">
        <f t="shared" si="43"/>
        <v>0</v>
      </c>
      <c r="N44" s="105"/>
      <c r="O44" s="149">
        <f>+'Program Expense Detail'!J56</f>
        <v>0</v>
      </c>
      <c r="P44" s="105"/>
      <c r="Q44" s="84">
        <f t="shared" si="41"/>
        <v>0</v>
      </c>
      <c r="R44" s="135">
        <v>-1</v>
      </c>
      <c r="S44" s="84">
        <f t="shared" si="44"/>
        <v>0</v>
      </c>
      <c r="T44" s="135"/>
      <c r="U44" s="105">
        <f t="shared" si="45"/>
        <v>0</v>
      </c>
      <c r="V44" s="135"/>
      <c r="W44" s="105">
        <f t="shared" si="46"/>
        <v>0</v>
      </c>
      <c r="X44" s="135"/>
      <c r="Y44" s="105">
        <f t="shared" si="47"/>
        <v>0</v>
      </c>
      <c r="Z44" s="105"/>
      <c r="AA44" s="98">
        <f t="shared" si="48"/>
        <v>0</v>
      </c>
      <c r="AB44" s="306" t="str">
        <f>+'Program Expense Detail'!K56</f>
        <v>Laptop, monitor, printer for Program Manager and Operations  FTE</v>
      </c>
      <c r="AC44" s="307"/>
      <c r="AD44" s="307"/>
      <c r="AE44" s="307"/>
      <c r="AF44" s="307"/>
      <c r="AG44" s="308"/>
    </row>
    <row r="45" spans="1:33" ht="15" hidden="1" customHeight="1" x14ac:dyDescent="0.25">
      <c r="A45" s="28"/>
      <c r="B45" s="298" t="s">
        <v>187</v>
      </c>
      <c r="C45" s="35"/>
      <c r="D45" s="36"/>
      <c r="E45" s="37"/>
      <c r="F45" s="21">
        <f t="shared" si="42"/>
        <v>0</v>
      </c>
      <c r="G45" s="186">
        <f t="shared" si="49"/>
        <v>0</v>
      </c>
      <c r="H45" s="261"/>
      <c r="I45" s="186">
        <f t="shared" si="33"/>
        <v>0</v>
      </c>
      <c r="J45" s="168">
        <f t="shared" si="43"/>
        <v>0</v>
      </c>
      <c r="K45" s="38">
        <f t="shared" si="43"/>
        <v>0</v>
      </c>
      <c r="L45" s="38">
        <f t="shared" si="43"/>
        <v>0</v>
      </c>
      <c r="M45" s="38">
        <f t="shared" si="43"/>
        <v>0</v>
      </c>
      <c r="N45" s="105"/>
      <c r="O45" s="149">
        <f>+'Program Expense Detail'!J63</f>
        <v>0</v>
      </c>
      <c r="P45" s="105"/>
      <c r="Q45" s="84">
        <f t="shared" si="41"/>
        <v>0</v>
      </c>
      <c r="R45" s="135">
        <v>0.02</v>
      </c>
      <c r="S45" s="84">
        <f t="shared" si="44"/>
        <v>0</v>
      </c>
      <c r="T45" s="135"/>
      <c r="U45" s="105">
        <f t="shared" si="45"/>
        <v>0</v>
      </c>
      <c r="V45" s="135"/>
      <c r="W45" s="105">
        <f t="shared" si="46"/>
        <v>0</v>
      </c>
      <c r="X45" s="135"/>
      <c r="Y45" s="105">
        <f t="shared" si="47"/>
        <v>0</v>
      </c>
      <c r="Z45" s="105"/>
      <c r="AA45" s="98">
        <f t="shared" si="48"/>
        <v>0</v>
      </c>
      <c r="AB45" s="306" t="str">
        <f>+'Program Expense Detail'!K63</f>
        <v>Space cost allocation for office work space for FTE @ $100 per/mo.</v>
      </c>
      <c r="AC45" s="307"/>
      <c r="AD45" s="307"/>
      <c r="AE45" s="307"/>
      <c r="AF45" s="307"/>
      <c r="AG45" s="308"/>
    </row>
    <row r="46" spans="1:33" ht="15" customHeight="1" x14ac:dyDescent="0.25">
      <c r="A46" s="28"/>
      <c r="B46" s="298" t="s">
        <v>100</v>
      </c>
      <c r="C46" s="35"/>
      <c r="D46" s="36"/>
      <c r="E46" s="37"/>
      <c r="F46" s="21">
        <f t="shared" si="42"/>
        <v>4.0388725953173932E-3</v>
      </c>
      <c r="G46" s="186">
        <v>325</v>
      </c>
      <c r="H46" s="261"/>
      <c r="I46" s="186">
        <f t="shared" si="33"/>
        <v>325</v>
      </c>
      <c r="J46" s="168">
        <f t="shared" si="43"/>
        <v>0</v>
      </c>
      <c r="K46" s="38">
        <f t="shared" si="43"/>
        <v>0</v>
      </c>
      <c r="L46" s="38">
        <f t="shared" si="43"/>
        <v>0</v>
      </c>
      <c r="M46" s="38">
        <f t="shared" si="43"/>
        <v>0</v>
      </c>
      <c r="N46" s="105"/>
      <c r="O46" s="149">
        <f>+'Program Expense Detail'!J70</f>
        <v>0</v>
      </c>
      <c r="P46" s="105"/>
      <c r="Q46" s="84">
        <f t="shared" si="41"/>
        <v>325</v>
      </c>
      <c r="R46" s="135">
        <v>0.02</v>
      </c>
      <c r="S46" s="84">
        <f t="shared" si="44"/>
        <v>331.5</v>
      </c>
      <c r="T46" s="135"/>
      <c r="U46" s="105">
        <f t="shared" si="45"/>
        <v>331.5</v>
      </c>
      <c r="V46" s="135"/>
      <c r="W46" s="105">
        <f t="shared" si="46"/>
        <v>331.5</v>
      </c>
      <c r="X46" s="135"/>
      <c r="Y46" s="105">
        <f t="shared" si="47"/>
        <v>331.5</v>
      </c>
      <c r="Z46" s="105"/>
      <c r="AA46" s="98">
        <f t="shared" si="48"/>
        <v>1651</v>
      </c>
      <c r="AB46" s="306" t="str">
        <f>+'Program Expense Detail'!K70</f>
        <v>Misc. office and printer supplies @ $10 per/o x 12 mo. x 2.75FTE</v>
      </c>
      <c r="AC46" s="307"/>
      <c r="AD46" s="307"/>
      <c r="AE46" s="307"/>
      <c r="AF46" s="307"/>
      <c r="AG46" s="308"/>
    </row>
    <row r="47" spans="1:33" ht="15" hidden="1" customHeight="1" x14ac:dyDescent="0.25">
      <c r="A47" s="28"/>
      <c r="B47" s="298" t="s">
        <v>138</v>
      </c>
      <c r="C47" s="35"/>
      <c r="D47" s="36"/>
      <c r="E47" s="37"/>
      <c r="F47" s="21">
        <f t="shared" si="42"/>
        <v>0</v>
      </c>
      <c r="G47" s="186">
        <f t="shared" si="49"/>
        <v>0</v>
      </c>
      <c r="H47" s="261"/>
      <c r="I47" s="186">
        <f t="shared" si="33"/>
        <v>0</v>
      </c>
      <c r="J47" s="168">
        <f t="shared" si="43"/>
        <v>0</v>
      </c>
      <c r="K47" s="38">
        <f t="shared" si="43"/>
        <v>0</v>
      </c>
      <c r="L47" s="38">
        <f t="shared" si="43"/>
        <v>0</v>
      </c>
      <c r="M47" s="38">
        <f t="shared" si="43"/>
        <v>0</v>
      </c>
      <c r="N47" s="105"/>
      <c r="O47" s="149">
        <f>+'Program Expense Detail'!J77</f>
        <v>0</v>
      </c>
      <c r="P47" s="105"/>
      <c r="Q47" s="84">
        <f t="shared" si="41"/>
        <v>0</v>
      </c>
      <c r="R47" s="135">
        <v>-1</v>
      </c>
      <c r="S47" s="84">
        <f t="shared" si="44"/>
        <v>0</v>
      </c>
      <c r="T47" s="135"/>
      <c r="U47" s="105">
        <f t="shared" si="45"/>
        <v>0</v>
      </c>
      <c r="V47" s="135"/>
      <c r="W47" s="105">
        <f t="shared" si="46"/>
        <v>0</v>
      </c>
      <c r="X47" s="135"/>
      <c r="Y47" s="105">
        <f t="shared" si="47"/>
        <v>0</v>
      </c>
      <c r="Z47" s="105"/>
      <c r="AA47" s="98">
        <f t="shared" si="48"/>
        <v>0</v>
      </c>
      <c r="AB47" s="306" t="str">
        <f>+'Program Expense Detail'!K77</f>
        <v>Office desk, chair, file cabinet and misc. office items for office space for  FTE</v>
      </c>
      <c r="AC47" s="307"/>
      <c r="AD47" s="307"/>
      <c r="AE47" s="307"/>
      <c r="AF47" s="307"/>
      <c r="AG47" s="308"/>
    </row>
    <row r="48" spans="1:33" ht="15" customHeight="1" x14ac:dyDescent="0.25">
      <c r="A48" s="28"/>
      <c r="B48" s="298" t="s">
        <v>188</v>
      </c>
      <c r="C48" s="35"/>
      <c r="D48" s="36"/>
      <c r="E48" s="37"/>
      <c r="F48" s="21">
        <f t="shared" si="42"/>
        <v>3.7903265894517077E-2</v>
      </c>
      <c r="G48" s="186">
        <v>3050</v>
      </c>
      <c r="H48" s="261"/>
      <c r="I48" s="186">
        <f t="shared" si="33"/>
        <v>3050</v>
      </c>
      <c r="J48" s="168">
        <f t="shared" si="43"/>
        <v>81.25</v>
      </c>
      <c r="K48" s="38">
        <f t="shared" si="43"/>
        <v>81.25</v>
      </c>
      <c r="L48" s="38">
        <f t="shared" si="43"/>
        <v>81.25</v>
      </c>
      <c r="M48" s="38">
        <f t="shared" si="43"/>
        <v>81.25</v>
      </c>
      <c r="N48" s="105"/>
      <c r="O48" s="149">
        <f>+'Program Expense Detail'!J84</f>
        <v>325</v>
      </c>
      <c r="P48" s="105"/>
      <c r="Q48" s="84">
        <f t="shared" si="41"/>
        <v>3050</v>
      </c>
      <c r="R48" s="135">
        <v>0.02</v>
      </c>
      <c r="S48" s="84">
        <f t="shared" si="44"/>
        <v>3111</v>
      </c>
      <c r="T48" s="135"/>
      <c r="U48" s="105">
        <f t="shared" si="45"/>
        <v>3111</v>
      </c>
      <c r="V48" s="135"/>
      <c r="W48" s="105">
        <f t="shared" si="46"/>
        <v>3111</v>
      </c>
      <c r="X48" s="135"/>
      <c r="Y48" s="105">
        <f t="shared" si="47"/>
        <v>3111</v>
      </c>
      <c r="Z48" s="105"/>
      <c r="AA48" s="98">
        <f t="shared" si="48"/>
        <v>15494</v>
      </c>
      <c r="AB48" s="306" t="str">
        <f>+'Program Expense Detail'!K84</f>
        <v>Monthly cell phone usage  x  $65 per month x  FTE</v>
      </c>
      <c r="AC48" s="307"/>
      <c r="AD48" s="307"/>
      <c r="AE48" s="307"/>
      <c r="AF48" s="307"/>
      <c r="AG48" s="308"/>
    </row>
    <row r="49" spans="1:33" ht="15" customHeight="1" x14ac:dyDescent="0.25">
      <c r="A49" s="28"/>
      <c r="B49" s="298" t="s">
        <v>189</v>
      </c>
      <c r="C49" s="35"/>
      <c r="D49" s="36"/>
      <c r="E49" s="37"/>
      <c r="F49" s="21">
        <f t="shared" si="42"/>
        <v>1.9572997961922751E-2</v>
      </c>
      <c r="G49" s="186">
        <v>1575</v>
      </c>
      <c r="H49" s="261"/>
      <c r="I49" s="186">
        <f t="shared" si="33"/>
        <v>1575</v>
      </c>
      <c r="J49" s="168">
        <f t="shared" si="43"/>
        <v>0</v>
      </c>
      <c r="K49" s="38">
        <f t="shared" si="43"/>
        <v>0</v>
      </c>
      <c r="L49" s="38">
        <f t="shared" si="43"/>
        <v>0</v>
      </c>
      <c r="M49" s="38">
        <f t="shared" si="43"/>
        <v>0</v>
      </c>
      <c r="N49" s="105"/>
      <c r="O49" s="149">
        <f>+'Program Expense Detail'!J90</f>
        <v>0</v>
      </c>
      <c r="P49" s="105"/>
      <c r="Q49" s="84">
        <f t="shared" si="41"/>
        <v>1575</v>
      </c>
      <c r="R49" s="135">
        <v>0.02</v>
      </c>
      <c r="S49" s="84">
        <f t="shared" si="44"/>
        <v>1606.5</v>
      </c>
      <c r="T49" s="135"/>
      <c r="U49" s="105">
        <f t="shared" si="45"/>
        <v>1606.5</v>
      </c>
      <c r="V49" s="135"/>
      <c r="W49" s="105">
        <f t="shared" si="46"/>
        <v>1606.5</v>
      </c>
      <c r="X49" s="135"/>
      <c r="Y49" s="105">
        <f t="shared" si="47"/>
        <v>1606.5</v>
      </c>
      <c r="Z49" s="105"/>
      <c r="AA49" s="98">
        <f t="shared" si="48"/>
        <v>8001</v>
      </c>
      <c r="AB49" s="306" t="str">
        <f>+'Program Expense Detail'!K90</f>
        <v>Initial website development and monthly hosting costs for dedicated website</v>
      </c>
      <c r="AC49" s="307"/>
      <c r="AD49" s="307"/>
      <c r="AE49" s="307"/>
      <c r="AF49" s="307"/>
      <c r="AG49" s="308"/>
    </row>
    <row r="50" spans="1:33" ht="15" hidden="1" customHeight="1" x14ac:dyDescent="0.25">
      <c r="A50" s="28"/>
      <c r="B50" s="298" t="s">
        <v>190</v>
      </c>
      <c r="C50" s="35"/>
      <c r="D50" s="36"/>
      <c r="E50" s="37"/>
      <c r="F50" s="21">
        <f t="shared" si="42"/>
        <v>0</v>
      </c>
      <c r="G50" s="186">
        <v>0</v>
      </c>
      <c r="H50" s="261"/>
      <c r="I50" s="186">
        <f t="shared" si="33"/>
        <v>0</v>
      </c>
      <c r="J50" s="168">
        <f t="shared" si="43"/>
        <v>961.25</v>
      </c>
      <c r="K50" s="38">
        <f t="shared" si="43"/>
        <v>961.25</v>
      </c>
      <c r="L50" s="38">
        <f t="shared" si="43"/>
        <v>961.25</v>
      </c>
      <c r="M50" s="38">
        <f t="shared" si="43"/>
        <v>961.25</v>
      </c>
      <c r="N50" s="105"/>
      <c r="O50" s="149">
        <f>+'Program Expense Detail'!J97</f>
        <v>3845</v>
      </c>
      <c r="P50" s="105"/>
      <c r="Q50" s="84">
        <f t="shared" si="41"/>
        <v>0</v>
      </c>
      <c r="R50" s="135">
        <v>0.02</v>
      </c>
      <c r="S50" s="84">
        <f t="shared" si="44"/>
        <v>0</v>
      </c>
      <c r="T50" s="135"/>
      <c r="U50" s="105">
        <f t="shared" si="45"/>
        <v>0</v>
      </c>
      <c r="V50" s="135"/>
      <c r="W50" s="105">
        <f t="shared" si="46"/>
        <v>0</v>
      </c>
      <c r="X50" s="135"/>
      <c r="Y50" s="105">
        <f t="shared" si="47"/>
        <v>0</v>
      </c>
      <c r="Z50" s="105"/>
      <c r="AA50" s="98">
        <f t="shared" si="48"/>
        <v>0</v>
      </c>
      <c r="AB50" s="306" t="str">
        <f>+'Program Expense Detail'!K97</f>
        <v>Printed brochures, flyers, posters for homeless outreach and promotion; advertising in local news outlets</v>
      </c>
      <c r="AC50" s="307"/>
      <c r="AD50" s="307"/>
      <c r="AE50" s="307"/>
      <c r="AF50" s="307"/>
      <c r="AG50" s="308"/>
    </row>
    <row r="51" spans="1:33" ht="15" customHeight="1" x14ac:dyDescent="0.25">
      <c r="A51" s="28"/>
      <c r="B51" s="298" t="s">
        <v>191</v>
      </c>
      <c r="C51" s="35"/>
      <c r="D51" s="36"/>
      <c r="E51" s="37"/>
      <c r="F51" s="21">
        <f t="shared" si="42"/>
        <v>3.7281900879852859E-3</v>
      </c>
      <c r="G51" s="186">
        <v>300</v>
      </c>
      <c r="H51" s="261"/>
      <c r="I51" s="186">
        <f t="shared" si="33"/>
        <v>300</v>
      </c>
      <c r="J51" s="168">
        <f t="shared" si="43"/>
        <v>87.5</v>
      </c>
      <c r="K51" s="38">
        <f t="shared" si="43"/>
        <v>87.5</v>
      </c>
      <c r="L51" s="38">
        <f t="shared" si="43"/>
        <v>87.5</v>
      </c>
      <c r="M51" s="38">
        <f t="shared" si="43"/>
        <v>87.5</v>
      </c>
      <c r="N51" s="105"/>
      <c r="O51" s="149">
        <f>+'Program Expense Detail'!J104</f>
        <v>350</v>
      </c>
      <c r="P51" s="105"/>
      <c r="Q51" s="84">
        <f t="shared" si="41"/>
        <v>300</v>
      </c>
      <c r="R51" s="135">
        <v>0.02</v>
      </c>
      <c r="S51" s="84">
        <f t="shared" si="44"/>
        <v>306</v>
      </c>
      <c r="T51" s="135"/>
      <c r="U51" s="105">
        <f t="shared" si="45"/>
        <v>306</v>
      </c>
      <c r="V51" s="135"/>
      <c r="W51" s="105">
        <f t="shared" si="46"/>
        <v>306</v>
      </c>
      <c r="X51" s="135"/>
      <c r="Y51" s="105">
        <f t="shared" si="47"/>
        <v>306</v>
      </c>
      <c r="Z51" s="105"/>
      <c r="AA51" s="98">
        <f t="shared" si="48"/>
        <v>1524</v>
      </c>
      <c r="AB51" s="306" t="str">
        <f>+'Program Expense Detail'!K104</f>
        <v>Site expenses and related items for Quarterly Landlord Meetings</v>
      </c>
      <c r="AC51" s="307"/>
      <c r="AD51" s="307"/>
      <c r="AE51" s="307"/>
      <c r="AF51" s="307"/>
      <c r="AG51" s="308"/>
    </row>
    <row r="52" spans="1:33" ht="15" hidden="1" customHeight="1" x14ac:dyDescent="0.25">
      <c r="A52" s="28"/>
      <c r="B52" s="298" t="s">
        <v>192</v>
      </c>
      <c r="C52" s="35"/>
      <c r="D52" s="36"/>
      <c r="E52" s="37"/>
      <c r="F52" s="21">
        <f t="shared" si="42"/>
        <v>0</v>
      </c>
      <c r="G52" s="186">
        <v>0</v>
      </c>
      <c r="H52" s="261"/>
      <c r="I52" s="186">
        <f t="shared" si="33"/>
        <v>0</v>
      </c>
      <c r="J52" s="168">
        <f t="shared" si="43"/>
        <v>262.5</v>
      </c>
      <c r="K52" s="38">
        <f t="shared" si="43"/>
        <v>262.5</v>
      </c>
      <c r="L52" s="38">
        <f t="shared" si="43"/>
        <v>262.5</v>
      </c>
      <c r="M52" s="38">
        <f t="shared" si="43"/>
        <v>262.5</v>
      </c>
      <c r="N52" s="105"/>
      <c r="O52" s="149">
        <f>+'Program Expense Detail'!J110</f>
        <v>1050</v>
      </c>
      <c r="P52" s="105"/>
      <c r="Q52" s="84">
        <f t="shared" si="41"/>
        <v>0</v>
      </c>
      <c r="R52" s="135">
        <v>0.02</v>
      </c>
      <c r="S52" s="84">
        <f t="shared" si="44"/>
        <v>0</v>
      </c>
      <c r="T52" s="135"/>
      <c r="U52" s="105">
        <f t="shared" si="45"/>
        <v>0</v>
      </c>
      <c r="V52" s="135"/>
      <c r="W52" s="105">
        <f t="shared" si="46"/>
        <v>0</v>
      </c>
      <c r="X52" s="135"/>
      <c r="Y52" s="105">
        <f t="shared" si="47"/>
        <v>0</v>
      </c>
      <c r="Z52" s="105"/>
      <c r="AA52" s="98">
        <f t="shared" si="48"/>
        <v>0</v>
      </c>
      <c r="AB52" s="306" t="str">
        <f>+'Program Expense Detail'!K110</f>
        <v xml:space="preserve">Overnight travel, hotel, per diem for Program development and oversight of program operations; local milage for Shelter Support services </v>
      </c>
      <c r="AC52" s="307"/>
      <c r="AD52" s="307"/>
      <c r="AE52" s="307"/>
      <c r="AF52" s="307"/>
      <c r="AG52" s="308"/>
    </row>
    <row r="53" spans="1:33" ht="15.75" thickBot="1" x14ac:dyDescent="0.3">
      <c r="A53" s="28"/>
      <c r="B53" s="298" t="s">
        <v>195</v>
      </c>
      <c r="C53" s="35"/>
      <c r="D53" s="36"/>
      <c r="E53" s="37"/>
      <c r="F53" s="21">
        <f t="shared" si="42"/>
        <v>6.9903564149724109E-2</v>
      </c>
      <c r="G53" s="186">
        <f>75*5*15</f>
        <v>5625</v>
      </c>
      <c r="H53" s="261"/>
      <c r="I53" s="186">
        <f t="shared" si="33"/>
        <v>5625</v>
      </c>
      <c r="J53" s="168">
        <f t="shared" si="43"/>
        <v>0</v>
      </c>
      <c r="K53" s="38">
        <f t="shared" si="43"/>
        <v>0</v>
      </c>
      <c r="L53" s="38">
        <f t="shared" si="43"/>
        <v>0</v>
      </c>
      <c r="M53" s="38">
        <f t="shared" si="43"/>
        <v>0</v>
      </c>
      <c r="N53" s="105"/>
      <c r="O53" s="149"/>
      <c r="P53" s="105"/>
      <c r="Q53" s="84">
        <f t="shared" si="41"/>
        <v>5625</v>
      </c>
      <c r="R53" s="135"/>
      <c r="S53" s="84">
        <f t="shared" si="44"/>
        <v>5625</v>
      </c>
      <c r="T53" s="135"/>
      <c r="U53" s="105">
        <f t="shared" si="45"/>
        <v>5625</v>
      </c>
      <c r="V53" s="135"/>
      <c r="W53" s="105">
        <f t="shared" si="46"/>
        <v>5625</v>
      </c>
      <c r="X53" s="135"/>
      <c r="Y53" s="105">
        <f t="shared" si="47"/>
        <v>5625</v>
      </c>
      <c r="Z53" s="105"/>
      <c r="AA53" s="98">
        <f t="shared" si="48"/>
        <v>28125</v>
      </c>
      <c r="AB53" s="306"/>
      <c r="AC53" s="307"/>
      <c r="AD53" s="307"/>
      <c r="AE53" s="307"/>
      <c r="AF53" s="307"/>
      <c r="AG53" s="308"/>
    </row>
    <row r="54" spans="1:33" hidden="1" x14ac:dyDescent="0.25">
      <c r="A54" s="28"/>
      <c r="B54" s="298" t="s">
        <v>193</v>
      </c>
      <c r="C54" s="35"/>
      <c r="D54" s="36"/>
      <c r="E54" s="37"/>
      <c r="F54" s="21">
        <f t="shared" si="42"/>
        <v>0</v>
      </c>
      <c r="G54" s="186">
        <f t="shared" si="49"/>
        <v>0</v>
      </c>
      <c r="H54" s="261"/>
      <c r="I54" s="186">
        <f t="shared" si="33"/>
        <v>0</v>
      </c>
      <c r="J54" s="168">
        <f t="shared" si="43"/>
        <v>0</v>
      </c>
      <c r="K54" s="38">
        <f t="shared" si="43"/>
        <v>0</v>
      </c>
      <c r="L54" s="38">
        <f t="shared" si="43"/>
        <v>0</v>
      </c>
      <c r="M54" s="38">
        <f t="shared" si="43"/>
        <v>0</v>
      </c>
      <c r="N54" s="105"/>
      <c r="O54" s="149"/>
      <c r="P54" s="105"/>
      <c r="Q54" s="84">
        <f t="shared" si="41"/>
        <v>0</v>
      </c>
      <c r="R54" s="135"/>
      <c r="S54" s="84">
        <f t="shared" si="44"/>
        <v>0</v>
      </c>
      <c r="T54" s="135"/>
      <c r="U54" s="105">
        <f t="shared" si="45"/>
        <v>0</v>
      </c>
      <c r="V54" s="135"/>
      <c r="W54" s="105">
        <f t="shared" si="46"/>
        <v>0</v>
      </c>
      <c r="X54" s="135"/>
      <c r="Y54" s="105">
        <f t="shared" si="47"/>
        <v>0</v>
      </c>
      <c r="Z54" s="105"/>
      <c r="AA54" s="98">
        <f t="shared" si="48"/>
        <v>0</v>
      </c>
      <c r="AB54" s="306"/>
      <c r="AC54" s="307"/>
      <c r="AD54" s="307"/>
      <c r="AE54" s="307"/>
      <c r="AF54" s="307"/>
      <c r="AG54" s="308"/>
    </row>
    <row r="55" spans="1:33" ht="18" hidden="1" customHeight="1" thickBot="1" x14ac:dyDescent="0.3">
      <c r="A55" s="28"/>
      <c r="B55" s="298" t="s">
        <v>194</v>
      </c>
      <c r="C55" s="35"/>
      <c r="D55" s="36"/>
      <c r="E55" s="37"/>
      <c r="F55" s="200">
        <f t="shared" si="42"/>
        <v>0</v>
      </c>
      <c r="G55" s="208">
        <f t="shared" si="49"/>
        <v>0</v>
      </c>
      <c r="H55" s="262"/>
      <c r="I55" s="208">
        <f t="shared" si="33"/>
        <v>0</v>
      </c>
      <c r="J55" s="168">
        <f t="shared" si="43"/>
        <v>0</v>
      </c>
      <c r="K55" s="38">
        <f t="shared" si="43"/>
        <v>0</v>
      </c>
      <c r="L55" s="38">
        <f t="shared" si="43"/>
        <v>0</v>
      </c>
      <c r="M55" s="38">
        <f t="shared" si="43"/>
        <v>0</v>
      </c>
      <c r="N55" s="106"/>
      <c r="O55" s="149"/>
      <c r="P55" s="106"/>
      <c r="Q55" s="85">
        <f t="shared" si="41"/>
        <v>0</v>
      </c>
      <c r="R55" s="135"/>
      <c r="S55" s="84">
        <f t="shared" si="44"/>
        <v>0</v>
      </c>
      <c r="T55" s="135"/>
      <c r="U55" s="105">
        <f t="shared" si="45"/>
        <v>0</v>
      </c>
      <c r="V55" s="135"/>
      <c r="W55" s="105">
        <f t="shared" si="46"/>
        <v>0</v>
      </c>
      <c r="X55" s="135"/>
      <c r="Y55" s="105">
        <f t="shared" si="47"/>
        <v>0</v>
      </c>
      <c r="Z55" s="105"/>
      <c r="AA55" s="98">
        <f t="shared" si="48"/>
        <v>0</v>
      </c>
      <c r="AB55" s="306"/>
      <c r="AC55" s="307"/>
      <c r="AD55" s="307"/>
      <c r="AE55" s="307"/>
      <c r="AF55" s="307"/>
      <c r="AG55" s="308"/>
    </row>
    <row r="56" spans="1:33" ht="19.5" thickBot="1" x14ac:dyDescent="0.35">
      <c r="A56" s="188"/>
      <c r="B56" s="209"/>
      <c r="C56" s="210"/>
      <c r="D56" s="211"/>
      <c r="E56" s="212"/>
      <c r="F56" s="239">
        <f t="shared" si="42"/>
        <v>0.13949644579211612</v>
      </c>
      <c r="G56" s="240">
        <f>SUM(G42:G55)</f>
        <v>11225</v>
      </c>
      <c r="H56" s="265"/>
      <c r="I56" s="240">
        <f t="shared" si="33"/>
        <v>11225</v>
      </c>
      <c r="J56" s="170">
        <f>SUM(J42:J55)</f>
        <v>1392.5</v>
      </c>
      <c r="K56" s="44">
        <f>SUM(K42:K55)</f>
        <v>1392.5</v>
      </c>
      <c r="L56" s="44">
        <f>SUM(L42:L55)</f>
        <v>1392.5</v>
      </c>
      <c r="M56" s="87">
        <f>SUM(M42:M55)</f>
        <v>1392.5</v>
      </c>
      <c r="N56" s="108"/>
      <c r="O56" s="153"/>
      <c r="P56" s="124"/>
      <c r="Q56" s="240">
        <f>SUM(Q42:Q55)</f>
        <v>11225</v>
      </c>
      <c r="R56" s="137"/>
      <c r="S56" s="87">
        <f>SUM(S42:S55)</f>
        <v>11330</v>
      </c>
      <c r="T56" s="137"/>
      <c r="U56" s="108">
        <f>SUM(U42:U55)</f>
        <v>11330</v>
      </c>
      <c r="V56" s="137"/>
      <c r="W56" s="108">
        <f>SUM(W42:W55)</f>
        <v>11330</v>
      </c>
      <c r="X56" s="137"/>
      <c r="Y56" s="108">
        <f>SUM(Y42:Y55)</f>
        <v>11330</v>
      </c>
      <c r="Z56" s="108"/>
      <c r="AA56" s="240">
        <f>+G56+S56+U56+W56+Y56</f>
        <v>56545</v>
      </c>
      <c r="AB56" s="310"/>
      <c r="AC56" s="311"/>
      <c r="AD56" s="311"/>
      <c r="AE56" s="311"/>
      <c r="AF56" s="311"/>
      <c r="AG56" s="312"/>
    </row>
    <row r="57" spans="1:33" hidden="1" x14ac:dyDescent="0.25">
      <c r="A57" s="28"/>
      <c r="B57" s="28"/>
      <c r="C57" s="12"/>
      <c r="D57" s="12"/>
      <c r="E57" s="12"/>
      <c r="F57" s="29"/>
      <c r="G57" s="183"/>
      <c r="H57" s="183"/>
      <c r="I57" s="183">
        <f t="shared" si="33"/>
        <v>0</v>
      </c>
      <c r="J57" s="30"/>
      <c r="K57" s="30"/>
      <c r="L57" s="30"/>
      <c r="M57" s="30"/>
      <c r="N57" s="102"/>
      <c r="O57" s="151"/>
      <c r="P57" s="102"/>
      <c r="Q57" s="310"/>
      <c r="R57" s="311"/>
      <c r="S57" s="311">
        <f>+J57</f>
        <v>0</v>
      </c>
      <c r="T57" s="311"/>
      <c r="U57" s="311">
        <f>+K57</f>
        <v>0</v>
      </c>
      <c r="V57" s="311"/>
      <c r="W57" s="311"/>
      <c r="X57" s="311"/>
      <c r="Y57" s="311"/>
      <c r="Z57" s="311"/>
      <c r="AA57" s="312">
        <f>+Q57+S57+U57</f>
        <v>0</v>
      </c>
      <c r="AB57" s="310"/>
      <c r="AC57" s="311"/>
      <c r="AD57" s="311"/>
      <c r="AE57" s="311"/>
      <c r="AF57" s="311"/>
      <c r="AG57" s="312"/>
    </row>
    <row r="58" spans="1:33" hidden="1" x14ac:dyDescent="0.25">
      <c r="A58" s="28"/>
      <c r="B58" s="11" t="s">
        <v>26</v>
      </c>
      <c r="C58" s="25"/>
      <c r="D58" s="25"/>
      <c r="E58" s="273"/>
      <c r="F58" s="273"/>
      <c r="G58" s="274"/>
      <c r="O58" s="150"/>
      <c r="P58" s="107"/>
      <c r="Q58" s="310"/>
      <c r="R58" s="311"/>
      <c r="S58" s="311"/>
      <c r="T58" s="311"/>
      <c r="U58" s="311"/>
      <c r="V58" s="311"/>
      <c r="W58" s="311"/>
      <c r="X58" s="311"/>
      <c r="Y58" s="311"/>
      <c r="Z58" s="311"/>
      <c r="AA58" s="312"/>
      <c r="AB58" s="310"/>
      <c r="AC58" s="311"/>
      <c r="AD58" s="311"/>
      <c r="AE58" s="311"/>
      <c r="AF58" s="311"/>
      <c r="AG58" s="312"/>
    </row>
    <row r="59" spans="1:33" hidden="1" x14ac:dyDescent="0.25">
      <c r="A59" s="28"/>
      <c r="B59" s="41" t="s">
        <v>27</v>
      </c>
      <c r="C59" s="25"/>
      <c r="D59" s="25"/>
      <c r="E59" s="42">
        <f>+'Program Expense Detail'!E119</f>
        <v>0</v>
      </c>
      <c r="F59" s="21">
        <f>G59/$G$79</f>
        <v>0</v>
      </c>
      <c r="G59" s="184">
        <f>SUM(J59:M59)</f>
        <v>0</v>
      </c>
      <c r="H59" s="263"/>
      <c r="I59" s="186">
        <f>+G59+H59</f>
        <v>0</v>
      </c>
      <c r="J59" s="168">
        <f t="shared" ref="J59:M61" si="50">+$O59/4</f>
        <v>0</v>
      </c>
      <c r="K59" s="38">
        <f t="shared" si="50"/>
        <v>0</v>
      </c>
      <c r="L59" s="38">
        <f t="shared" si="50"/>
        <v>0</v>
      </c>
      <c r="M59" s="38">
        <f t="shared" si="50"/>
        <v>0</v>
      </c>
      <c r="N59" s="105"/>
      <c r="O59" s="149">
        <f>+'Program Expense Detail'!I119</f>
        <v>0</v>
      </c>
      <c r="P59" s="103"/>
      <c r="Q59" s="83">
        <f>+G59</f>
        <v>0</v>
      </c>
      <c r="R59" s="135">
        <v>0.01</v>
      </c>
      <c r="S59" s="83">
        <f>+Q59*1*R59+Q59</f>
        <v>0</v>
      </c>
      <c r="T59" s="135">
        <v>0.01</v>
      </c>
      <c r="U59" s="103">
        <f>+S59*1*T59+S59</f>
        <v>0</v>
      </c>
      <c r="V59" s="135">
        <v>0.01</v>
      </c>
      <c r="W59" s="103">
        <f>+U59*1*V59+U59</f>
        <v>0</v>
      </c>
      <c r="X59" s="135">
        <v>0.01</v>
      </c>
      <c r="Y59" s="103">
        <f>+W59*1*X59+W59</f>
        <v>0</v>
      </c>
      <c r="Z59" s="103"/>
      <c r="AA59" s="103">
        <f>+Q59+S59+U59</f>
        <v>0</v>
      </c>
      <c r="AB59" s="306" t="str">
        <f>+'Program Expense Detail'!K119</f>
        <v>Vehicle lease ($486/mo. x 1 vehicles)</v>
      </c>
      <c r="AC59" s="307"/>
      <c r="AD59" s="307"/>
      <c r="AE59" s="307"/>
      <c r="AF59" s="307"/>
      <c r="AG59" s="308"/>
    </row>
    <row r="60" spans="1:33" hidden="1" x14ac:dyDescent="0.25">
      <c r="A60" s="28"/>
      <c r="B60" s="41" t="s">
        <v>142</v>
      </c>
      <c r="C60" s="25"/>
      <c r="D60" s="25"/>
      <c r="E60" s="39">
        <f>E59</f>
        <v>0</v>
      </c>
      <c r="F60" s="21">
        <f>G60/$G$79</f>
        <v>0</v>
      </c>
      <c r="G60" s="184">
        <f t="shared" ref="G60:G61" si="51">SUM(J60:M60)</f>
        <v>0</v>
      </c>
      <c r="H60" s="263"/>
      <c r="I60" s="186">
        <f t="shared" ref="I60:I61" si="52">+G60+H60</f>
        <v>0</v>
      </c>
      <c r="J60" s="168">
        <f t="shared" si="50"/>
        <v>0</v>
      </c>
      <c r="K60" s="38">
        <f t="shared" si="50"/>
        <v>0</v>
      </c>
      <c r="L60" s="38">
        <f t="shared" si="50"/>
        <v>0</v>
      </c>
      <c r="M60" s="38">
        <f t="shared" si="50"/>
        <v>0</v>
      </c>
      <c r="N60" s="103"/>
      <c r="O60" s="149">
        <f>+'Program Expense Detail'!I120</f>
        <v>0</v>
      </c>
      <c r="P60" s="103"/>
      <c r="Q60" s="83">
        <f>+G60</f>
        <v>0</v>
      </c>
      <c r="R60" s="135">
        <v>0.01</v>
      </c>
      <c r="S60" s="83">
        <f>+Q60*1*R60+Q60</f>
        <v>0</v>
      </c>
      <c r="T60" s="135">
        <v>0.01</v>
      </c>
      <c r="U60" s="103">
        <f>+S60*1*T60+S60</f>
        <v>0</v>
      </c>
      <c r="V60" s="135">
        <v>0.01</v>
      </c>
      <c r="W60" s="103">
        <f>+U60*1*V60+U60</f>
        <v>0</v>
      </c>
      <c r="X60" s="135">
        <v>0.01</v>
      </c>
      <c r="Y60" s="103">
        <f>+W60*1*X60+W60</f>
        <v>0</v>
      </c>
      <c r="Z60" s="103"/>
      <c r="AA60" s="103">
        <f>+Q60+S60+U60</f>
        <v>0</v>
      </c>
      <c r="AB60" s="306" t="str">
        <f>+'Program Expense Detail'!K120</f>
        <v>Oil change ($100 x 4 x 1 vehicles); Car Wash ($10 x 26 x 1 vehicles)</v>
      </c>
      <c r="AC60" s="307"/>
      <c r="AD60" s="307"/>
      <c r="AE60" s="307"/>
      <c r="AF60" s="307"/>
      <c r="AG60" s="308"/>
    </row>
    <row r="61" spans="1:33" hidden="1" x14ac:dyDescent="0.25">
      <c r="A61" s="28"/>
      <c r="B61" s="41" t="s">
        <v>143</v>
      </c>
      <c r="C61" s="25"/>
      <c r="D61" s="25"/>
      <c r="E61" s="39">
        <f>E59</f>
        <v>0</v>
      </c>
      <c r="F61" s="26">
        <f>G62/$G$79</f>
        <v>0</v>
      </c>
      <c r="G61" s="184">
        <f t="shared" si="51"/>
        <v>0</v>
      </c>
      <c r="H61" s="263"/>
      <c r="I61" s="186">
        <f t="shared" si="52"/>
        <v>0</v>
      </c>
      <c r="J61" s="168">
        <f t="shared" si="50"/>
        <v>0</v>
      </c>
      <c r="K61" s="38">
        <f t="shared" si="50"/>
        <v>0</v>
      </c>
      <c r="L61" s="38">
        <f t="shared" si="50"/>
        <v>0</v>
      </c>
      <c r="M61" s="38">
        <f t="shared" si="50"/>
        <v>0</v>
      </c>
      <c r="N61" s="103"/>
      <c r="O61" s="149">
        <f>+'Program Expense Detail'!I121</f>
        <v>0</v>
      </c>
      <c r="P61" s="246"/>
      <c r="Q61" s="83">
        <f>+G61</f>
        <v>0</v>
      </c>
      <c r="R61" s="135">
        <v>0.01</v>
      </c>
      <c r="S61" s="83">
        <f>+Q61*1*R61+Q61</f>
        <v>0</v>
      </c>
      <c r="T61" s="135">
        <v>0.01</v>
      </c>
      <c r="U61" s="103">
        <f>+S61*1*T61+S61</f>
        <v>0</v>
      </c>
      <c r="V61" s="135">
        <v>0.01</v>
      </c>
      <c r="W61" s="103">
        <f>+U61*1*V61+U61</f>
        <v>0</v>
      </c>
      <c r="X61" s="135">
        <v>0.01</v>
      </c>
      <c r="Y61" s="103">
        <f>+W61*1*X61+W61</f>
        <v>0</v>
      </c>
      <c r="Z61" s="103"/>
      <c r="AA61" s="103">
        <f t="shared" ref="AA61" si="53">+Q61+S61+U61</f>
        <v>0</v>
      </c>
      <c r="AB61" s="306" t="str">
        <f>+'Program Expense Detail'!K121</f>
        <v>Standard mileage rate for business use of personal vehicles @ $.56/mi</v>
      </c>
      <c r="AC61" s="307"/>
      <c r="AD61" s="307"/>
      <c r="AE61" s="307"/>
      <c r="AF61" s="307"/>
      <c r="AG61" s="308"/>
    </row>
    <row r="62" spans="1:33" hidden="1" x14ac:dyDescent="0.25">
      <c r="A62" s="28"/>
      <c r="B62" s="245"/>
      <c r="C62" s="25"/>
      <c r="D62" s="25"/>
      <c r="E62" s="12"/>
      <c r="F62" s="247"/>
      <c r="G62" s="187">
        <f>SUM(G59:G61)</f>
        <v>0</v>
      </c>
      <c r="H62" s="264">
        <f>SUM(H59:H61)</f>
        <v>0</v>
      </c>
      <c r="I62" s="187">
        <f>+G62+H62</f>
        <v>0</v>
      </c>
      <c r="J62" s="169">
        <f>J59+J60</f>
        <v>0</v>
      </c>
      <c r="K62" s="40">
        <f>K59+K60</f>
        <v>0</v>
      </c>
      <c r="L62" s="40">
        <f>L59+L60</f>
        <v>0</v>
      </c>
      <c r="M62" s="86">
        <f>M59+M60</f>
        <v>0</v>
      </c>
      <c r="N62" s="107"/>
      <c r="O62" s="152"/>
      <c r="P62" s="246"/>
      <c r="Q62" s="86">
        <f>+G62</f>
        <v>0</v>
      </c>
      <c r="R62" s="136">
        <v>0</v>
      </c>
      <c r="S62" s="86">
        <f>SUM(S59:S61)</f>
        <v>0</v>
      </c>
      <c r="T62" s="136"/>
      <c r="U62" s="107">
        <f>SUM(U59:U61)</f>
        <v>0</v>
      </c>
      <c r="V62" s="136"/>
      <c r="W62" s="107">
        <f>SUM(W59:W61)</f>
        <v>0</v>
      </c>
      <c r="X62" s="136"/>
      <c r="Y62" s="107">
        <f>SUM(Y59:Y61)</f>
        <v>0</v>
      </c>
      <c r="Z62" s="107"/>
      <c r="AA62" s="107">
        <f>+Q62+S62+U62</f>
        <v>0</v>
      </c>
      <c r="AB62" s="310"/>
      <c r="AC62" s="311"/>
      <c r="AD62" s="311"/>
      <c r="AE62" s="311"/>
      <c r="AF62" s="311"/>
      <c r="AG62" s="312"/>
    </row>
    <row r="63" spans="1:33" ht="15.75" thickBot="1" x14ac:dyDescent="0.3">
      <c r="A63" s="28"/>
      <c r="B63" s="28"/>
      <c r="C63" s="12"/>
      <c r="D63" s="12"/>
      <c r="E63" s="12"/>
      <c r="F63" s="29"/>
      <c r="G63" s="183"/>
      <c r="H63" s="183"/>
      <c r="I63" s="183">
        <f t="shared" si="33"/>
        <v>0</v>
      </c>
      <c r="J63" s="30"/>
      <c r="K63" s="30"/>
      <c r="L63" s="30"/>
      <c r="M63" s="30"/>
      <c r="N63" s="102"/>
      <c r="O63" s="151"/>
      <c r="P63" s="102"/>
      <c r="Q63" s="30"/>
      <c r="R63" s="134"/>
      <c r="S63" s="30">
        <f>+J63</f>
        <v>0</v>
      </c>
      <c r="T63" s="134"/>
      <c r="U63" s="102">
        <f>+K63</f>
        <v>0</v>
      </c>
      <c r="V63" s="134"/>
      <c r="W63" s="102">
        <f>+M63</f>
        <v>0</v>
      </c>
      <c r="X63" s="134"/>
      <c r="Y63" s="102">
        <f>+O63</f>
        <v>0</v>
      </c>
      <c r="Z63" s="102"/>
      <c r="AA63" s="102">
        <f>+Q63+S63+U63</f>
        <v>0</v>
      </c>
      <c r="AB63" s="310"/>
      <c r="AC63" s="311"/>
      <c r="AD63" s="311"/>
      <c r="AE63" s="311"/>
      <c r="AF63" s="311"/>
      <c r="AG63" s="312"/>
    </row>
    <row r="64" spans="1:33" ht="19.5" thickBot="1" x14ac:dyDescent="0.35">
      <c r="A64" s="188"/>
      <c r="B64" s="209" t="s">
        <v>48</v>
      </c>
      <c r="C64" s="210"/>
      <c r="D64" s="211"/>
      <c r="E64" s="212"/>
      <c r="F64" s="239">
        <f>G64/$G$79</f>
        <v>0.93136402048019085</v>
      </c>
      <c r="G64" s="240">
        <f>SUM(G36, G38,G62,G56)</f>
        <v>74945</v>
      </c>
      <c r="H64" s="265">
        <f>SUM(H36, H38,H62,H56)</f>
        <v>50068.800000000003</v>
      </c>
      <c r="I64" s="240">
        <f t="shared" si="33"/>
        <v>125013.8</v>
      </c>
      <c r="J64" s="170">
        <f>SUM(J36,J62,J38,J56)</f>
        <v>25413.32</v>
      </c>
      <c r="K64" s="44">
        <f>SUM(K36,K62,K38,K56)</f>
        <v>25413.32</v>
      </c>
      <c r="L64" s="44">
        <f>SUM(L36,L62,L38,L56)</f>
        <v>25413.32</v>
      </c>
      <c r="M64" s="87">
        <f>SUM(M36,M62,M38,M56)</f>
        <v>25413.32</v>
      </c>
      <c r="N64" s="108"/>
      <c r="O64" s="153"/>
      <c r="P64" s="124"/>
      <c r="Q64" s="240">
        <f>SUM(Q36, Q38,Q62,Q56)</f>
        <v>74945</v>
      </c>
      <c r="R64" s="137">
        <f>+AA64/AA79</f>
        <v>0.93229137566702047</v>
      </c>
      <c r="S64" s="87">
        <f>SUM(S36,S62,S38,S56)</f>
        <v>76205.600000000006</v>
      </c>
      <c r="T64" s="137"/>
      <c r="U64" s="108">
        <f>SUM(U36,U62,U38,U56)</f>
        <v>77541.02</v>
      </c>
      <c r="V64" s="137"/>
      <c r="W64" s="108">
        <f>SUM(W36,W62,W38,W56)</f>
        <v>78910.394119999997</v>
      </c>
      <c r="X64" s="137"/>
      <c r="Y64" s="108">
        <f>SUM(Y36,Y62,Y38,Y56)</f>
        <v>80314.679898799994</v>
      </c>
      <c r="Z64" s="108"/>
      <c r="AA64" s="240">
        <f>+G64+S64+U64+W64+Y64</f>
        <v>387916.69401879999</v>
      </c>
      <c r="AB64" s="310"/>
      <c r="AC64" s="311"/>
      <c r="AD64" s="311"/>
      <c r="AE64" s="311"/>
      <c r="AF64" s="311"/>
      <c r="AG64" s="312"/>
    </row>
    <row r="65" spans="1:33" ht="16.5" thickBot="1" x14ac:dyDescent="0.3">
      <c r="A65" s="189"/>
      <c r="B65" s="45"/>
      <c r="C65" s="46"/>
      <c r="D65" s="46"/>
      <c r="E65" s="47"/>
      <c r="F65" s="48"/>
      <c r="G65" s="190"/>
      <c r="H65" s="190"/>
      <c r="I65" s="190">
        <f t="shared" si="33"/>
        <v>0</v>
      </c>
      <c r="J65" s="48"/>
      <c r="K65" s="48"/>
      <c r="L65" s="48"/>
      <c r="M65" s="48"/>
      <c r="N65" s="109"/>
      <c r="O65" s="154"/>
      <c r="P65" s="109"/>
      <c r="Q65" s="48"/>
      <c r="R65" s="138"/>
      <c r="S65" s="48"/>
      <c r="T65" s="138"/>
      <c r="U65" s="109"/>
      <c r="V65" s="138"/>
      <c r="W65" s="109"/>
      <c r="X65" s="138"/>
      <c r="Y65" s="109"/>
      <c r="Z65" s="109"/>
      <c r="AA65" s="109">
        <f t="shared" ref="AA65:AA76" si="54">+Q65+S65+U65</f>
        <v>0</v>
      </c>
      <c r="AB65" s="310"/>
      <c r="AC65" s="311"/>
      <c r="AD65" s="311"/>
      <c r="AE65" s="311"/>
      <c r="AF65" s="311"/>
      <c r="AG65" s="312"/>
    </row>
    <row r="66" spans="1:33" ht="19.5" thickBot="1" x14ac:dyDescent="0.3">
      <c r="A66" s="176"/>
      <c r="B66" s="49" t="s">
        <v>82</v>
      </c>
      <c r="C66" s="50"/>
      <c r="D66" s="50"/>
      <c r="E66" s="50"/>
      <c r="F66" s="51"/>
      <c r="G66" s="191"/>
      <c r="H66" s="191"/>
      <c r="I66" s="191">
        <f t="shared" si="33"/>
        <v>0</v>
      </c>
      <c r="J66" s="52"/>
      <c r="K66" s="52"/>
      <c r="L66" s="52"/>
      <c r="M66" s="52"/>
      <c r="N66" s="110"/>
      <c r="O66" s="155"/>
      <c r="P66" s="110"/>
      <c r="Q66" s="52"/>
      <c r="R66" s="139"/>
      <c r="S66" s="52"/>
      <c r="T66" s="139"/>
      <c r="U66" s="110"/>
      <c r="V66" s="139"/>
      <c r="W66" s="110"/>
      <c r="X66" s="139"/>
      <c r="Y66" s="110"/>
      <c r="Z66" s="110"/>
      <c r="AA66" s="110">
        <f t="shared" si="54"/>
        <v>0</v>
      </c>
      <c r="AB66" s="310">
        <f>+'Program Expense Detail'!Z149</f>
        <v>0</v>
      </c>
      <c r="AC66" s="311"/>
      <c r="AD66" s="311"/>
      <c r="AE66" s="311"/>
      <c r="AF66" s="311"/>
      <c r="AG66" s="312"/>
    </row>
    <row r="67" spans="1:33" ht="15.75" x14ac:dyDescent="0.25">
      <c r="A67" s="176"/>
      <c r="B67" s="16" t="s">
        <v>28</v>
      </c>
      <c r="C67" s="53"/>
      <c r="D67" s="53"/>
      <c r="E67" s="54"/>
      <c r="F67" s="21">
        <f t="shared" ref="F67:F77" si="55">G67/$G$79</f>
        <v>5.6867326142068894E-2</v>
      </c>
      <c r="G67" s="192">
        <f t="shared" ref="G67:G77" si="56">SUM(J67:M67)</f>
        <v>4576</v>
      </c>
      <c r="H67" s="266"/>
      <c r="I67" s="192">
        <f t="shared" si="33"/>
        <v>4576</v>
      </c>
      <c r="J67" s="168">
        <f t="shared" ref="J67:M75" si="57">+$O67/4</f>
        <v>1144</v>
      </c>
      <c r="K67" s="38">
        <f t="shared" si="57"/>
        <v>1144</v>
      </c>
      <c r="L67" s="38">
        <f t="shared" si="57"/>
        <v>1144</v>
      </c>
      <c r="M67" s="38">
        <f t="shared" si="57"/>
        <v>1144</v>
      </c>
      <c r="N67" s="111"/>
      <c r="O67" s="149">
        <f>+'Program Expense Detail'!J125</f>
        <v>4576</v>
      </c>
      <c r="P67" s="111"/>
      <c r="Q67" s="93">
        <f t="shared" ref="Q67:Q76" si="58">+G67</f>
        <v>4576</v>
      </c>
      <c r="R67" s="135">
        <v>0.01</v>
      </c>
      <c r="S67" s="93">
        <f t="shared" ref="S67:S76" si="59">+Q67*1*R67+Q67</f>
        <v>4621.76</v>
      </c>
      <c r="T67" s="135">
        <v>0.01</v>
      </c>
      <c r="U67" s="111">
        <f t="shared" ref="U67:U75" si="60">+S67*1*T67+S67</f>
        <v>4667.9776000000002</v>
      </c>
      <c r="V67" s="135">
        <v>0.01</v>
      </c>
      <c r="W67" s="111">
        <f t="shared" ref="W67:W75" si="61">+U67*1*V67+U67</f>
        <v>4714.6573760000001</v>
      </c>
      <c r="X67" s="135">
        <v>0.01</v>
      </c>
      <c r="Y67" s="111">
        <f t="shared" ref="Y67:Y75" si="62">+W67*1*X67+W67</f>
        <v>4761.8039497600003</v>
      </c>
      <c r="Z67" s="111"/>
      <c r="AA67" s="111">
        <f t="shared" si="54"/>
        <v>13865.7376</v>
      </c>
      <c r="AB67" s="306" t="str">
        <f>+'Program Expense Detail'!K125</f>
        <v>Proportionate share of Finance, HR, Administration and Support staffing required to support grant</v>
      </c>
      <c r="AC67" s="307"/>
      <c r="AD67" s="307"/>
      <c r="AE67" s="307"/>
      <c r="AF67" s="307"/>
      <c r="AG67" s="308"/>
    </row>
    <row r="68" spans="1:33" ht="15.75" hidden="1" x14ac:dyDescent="0.25">
      <c r="A68" s="176"/>
      <c r="B68" s="16" t="s">
        <v>29</v>
      </c>
      <c r="C68" s="53"/>
      <c r="D68" s="53"/>
      <c r="E68" s="54"/>
      <c r="F68" s="21">
        <f t="shared" si="55"/>
        <v>0</v>
      </c>
      <c r="G68" s="192">
        <f t="shared" si="56"/>
        <v>0</v>
      </c>
      <c r="H68" s="266"/>
      <c r="I68" s="192">
        <f t="shared" si="33"/>
        <v>0</v>
      </c>
      <c r="J68" s="168">
        <f t="shared" si="57"/>
        <v>0</v>
      </c>
      <c r="K68" s="38">
        <f t="shared" si="57"/>
        <v>0</v>
      </c>
      <c r="L68" s="38">
        <f t="shared" si="57"/>
        <v>0</v>
      </c>
      <c r="M68" s="38">
        <f t="shared" si="57"/>
        <v>0</v>
      </c>
      <c r="N68" s="111"/>
      <c r="O68" s="149">
        <f>+'Program Expense Detail'!J133</f>
        <v>0</v>
      </c>
      <c r="P68" s="111"/>
      <c r="Q68" s="93">
        <f t="shared" si="58"/>
        <v>0</v>
      </c>
      <c r="R68" s="135">
        <v>0.01</v>
      </c>
      <c r="S68" s="93">
        <f t="shared" si="59"/>
        <v>0</v>
      </c>
      <c r="T68" s="135">
        <v>0.01</v>
      </c>
      <c r="U68" s="111">
        <f t="shared" si="60"/>
        <v>0</v>
      </c>
      <c r="V68" s="135">
        <v>0.01</v>
      </c>
      <c r="W68" s="111">
        <f t="shared" si="61"/>
        <v>0</v>
      </c>
      <c r="X68" s="135">
        <v>0.01</v>
      </c>
      <c r="Y68" s="111">
        <f t="shared" si="62"/>
        <v>0</v>
      </c>
      <c r="Z68" s="111"/>
      <c r="AA68" s="111">
        <f t="shared" si="54"/>
        <v>0</v>
      </c>
      <c r="AB68" s="306" t="str">
        <f>+'Program Expense Detail'!K133</f>
        <v>Allocation of annual audit fee for internal and external fiscal audit</v>
      </c>
      <c r="AC68" s="307"/>
      <c r="AD68" s="307"/>
      <c r="AE68" s="307"/>
      <c r="AF68" s="307"/>
      <c r="AG68" s="308"/>
    </row>
    <row r="69" spans="1:33" ht="15.75" x14ac:dyDescent="0.25">
      <c r="A69" s="176"/>
      <c r="B69" s="16" t="s">
        <v>30</v>
      </c>
      <c r="C69" s="53"/>
      <c r="D69" s="53"/>
      <c r="E69" s="54"/>
      <c r="F69" s="21">
        <f t="shared" si="55"/>
        <v>3.1068250733210716E-3</v>
      </c>
      <c r="G69" s="192">
        <f t="shared" si="56"/>
        <v>250</v>
      </c>
      <c r="H69" s="266"/>
      <c r="I69" s="192">
        <f t="shared" si="33"/>
        <v>250</v>
      </c>
      <c r="J69" s="168">
        <f t="shared" si="57"/>
        <v>62.5</v>
      </c>
      <c r="K69" s="38">
        <f t="shared" si="57"/>
        <v>62.5</v>
      </c>
      <c r="L69" s="38">
        <f t="shared" si="57"/>
        <v>62.5</v>
      </c>
      <c r="M69" s="38">
        <f t="shared" si="57"/>
        <v>62.5</v>
      </c>
      <c r="N69" s="111"/>
      <c r="O69" s="149">
        <f>+'Program Expense Detail'!J137</f>
        <v>250</v>
      </c>
      <c r="P69" s="111"/>
      <c r="Q69" s="93">
        <f t="shared" si="58"/>
        <v>250</v>
      </c>
      <c r="R69" s="135">
        <v>0.01</v>
      </c>
      <c r="S69" s="93">
        <f t="shared" si="59"/>
        <v>252.5</v>
      </c>
      <c r="T69" s="135">
        <v>0.01</v>
      </c>
      <c r="U69" s="111">
        <f t="shared" si="60"/>
        <v>255.02500000000001</v>
      </c>
      <c r="V69" s="135">
        <v>0.01</v>
      </c>
      <c r="W69" s="111">
        <f t="shared" si="61"/>
        <v>257.57524999999998</v>
      </c>
      <c r="X69" s="135">
        <v>0.01</v>
      </c>
      <c r="Y69" s="111">
        <f t="shared" si="62"/>
        <v>260.1510025</v>
      </c>
      <c r="Z69" s="111"/>
      <c r="AA69" s="111">
        <f t="shared" si="54"/>
        <v>757.52499999999998</v>
      </c>
      <c r="AB69" s="306" t="str">
        <f>+'Program Expense Detail'!K137</f>
        <v>Fees for legal review of contract documents</v>
      </c>
      <c r="AC69" s="307"/>
      <c r="AD69" s="307"/>
      <c r="AE69" s="307"/>
      <c r="AF69" s="307"/>
      <c r="AG69" s="308"/>
    </row>
    <row r="70" spans="1:33" ht="15.75" hidden="1" x14ac:dyDescent="0.25">
      <c r="A70" s="176"/>
      <c r="B70" s="16" t="s">
        <v>31</v>
      </c>
      <c r="C70" s="53"/>
      <c r="D70" s="53"/>
      <c r="E70" s="54"/>
      <c r="F70" s="21">
        <f t="shared" si="55"/>
        <v>0</v>
      </c>
      <c r="G70" s="192">
        <f t="shared" si="56"/>
        <v>0</v>
      </c>
      <c r="H70" s="266"/>
      <c r="I70" s="192">
        <f t="shared" si="33"/>
        <v>0</v>
      </c>
      <c r="J70" s="168">
        <f t="shared" si="57"/>
        <v>0</v>
      </c>
      <c r="K70" s="38">
        <f t="shared" si="57"/>
        <v>0</v>
      </c>
      <c r="L70" s="38">
        <f t="shared" si="57"/>
        <v>0</v>
      </c>
      <c r="M70" s="38">
        <f t="shared" si="57"/>
        <v>0</v>
      </c>
      <c r="N70" s="111"/>
      <c r="O70" s="149">
        <f>+'Program Expense Detail'!J141</f>
        <v>0</v>
      </c>
      <c r="P70" s="111"/>
      <c r="Q70" s="93">
        <f t="shared" si="58"/>
        <v>0</v>
      </c>
      <c r="R70" s="135">
        <v>0.01</v>
      </c>
      <c r="S70" s="93">
        <f t="shared" si="59"/>
        <v>0</v>
      </c>
      <c r="T70" s="135">
        <v>0.01</v>
      </c>
      <c r="U70" s="111">
        <f t="shared" si="60"/>
        <v>0</v>
      </c>
      <c r="V70" s="135">
        <v>0.01</v>
      </c>
      <c r="W70" s="111">
        <f t="shared" si="61"/>
        <v>0</v>
      </c>
      <c r="X70" s="135">
        <v>0.01</v>
      </c>
      <c r="Y70" s="111">
        <f t="shared" si="62"/>
        <v>0</v>
      </c>
      <c r="Z70" s="111"/>
      <c r="AA70" s="111">
        <f t="shared" si="54"/>
        <v>0</v>
      </c>
      <c r="AB70" s="306" t="str">
        <f>+'Program Expense Detail'!K141</f>
        <v>Office desk, chair, file cabinet and misc. office items for main office space</v>
      </c>
      <c r="AC70" s="307"/>
      <c r="AD70" s="307"/>
      <c r="AE70" s="307"/>
      <c r="AF70" s="307"/>
      <c r="AG70" s="308"/>
    </row>
    <row r="71" spans="1:33" ht="15.75" hidden="1" x14ac:dyDescent="0.25">
      <c r="A71" s="176"/>
      <c r="B71" s="16" t="s">
        <v>32</v>
      </c>
      <c r="C71" s="53"/>
      <c r="D71" s="53"/>
      <c r="E71" s="54"/>
      <c r="F71" s="21">
        <f t="shared" si="55"/>
        <v>0</v>
      </c>
      <c r="G71" s="192">
        <f t="shared" si="56"/>
        <v>0</v>
      </c>
      <c r="H71" s="266"/>
      <c r="I71" s="192">
        <f t="shared" si="33"/>
        <v>0</v>
      </c>
      <c r="J71" s="168">
        <f t="shared" si="57"/>
        <v>0</v>
      </c>
      <c r="K71" s="38">
        <f t="shared" si="57"/>
        <v>0</v>
      </c>
      <c r="L71" s="38">
        <f t="shared" si="57"/>
        <v>0</v>
      </c>
      <c r="M71" s="38">
        <f t="shared" si="57"/>
        <v>0</v>
      </c>
      <c r="N71" s="111"/>
      <c r="O71" s="149">
        <f>+'Program Expense Detail'!J145</f>
        <v>0</v>
      </c>
      <c r="P71" s="111"/>
      <c r="Q71" s="93">
        <f t="shared" si="58"/>
        <v>0</v>
      </c>
      <c r="R71" s="135">
        <v>0.01</v>
      </c>
      <c r="S71" s="93">
        <f t="shared" si="59"/>
        <v>0</v>
      </c>
      <c r="T71" s="135">
        <v>0.01</v>
      </c>
      <c r="U71" s="111">
        <f t="shared" si="60"/>
        <v>0</v>
      </c>
      <c r="V71" s="135">
        <v>0.01</v>
      </c>
      <c r="W71" s="111">
        <f t="shared" si="61"/>
        <v>0</v>
      </c>
      <c r="X71" s="135">
        <v>0.01</v>
      </c>
      <c r="Y71" s="111">
        <f t="shared" si="62"/>
        <v>0</v>
      </c>
      <c r="Z71" s="111"/>
      <c r="AA71" s="111">
        <f t="shared" si="54"/>
        <v>0</v>
      </c>
      <c r="AB71" s="306" t="str">
        <f>+'Program Expense Detail'!K145</f>
        <v>Monthly office space allocation for main office space = $125 per/mo. x 12 mo.</v>
      </c>
      <c r="AC71" s="307"/>
      <c r="AD71" s="307"/>
      <c r="AE71" s="307"/>
      <c r="AF71" s="307"/>
      <c r="AG71" s="308"/>
    </row>
    <row r="72" spans="1:33" ht="15.75" hidden="1" x14ac:dyDescent="0.25">
      <c r="A72" s="176"/>
      <c r="B72" s="16" t="s">
        <v>33</v>
      </c>
      <c r="C72" s="53"/>
      <c r="D72" s="53"/>
      <c r="E72" s="54"/>
      <c r="F72" s="21">
        <f t="shared" si="55"/>
        <v>0</v>
      </c>
      <c r="G72" s="192">
        <f t="shared" si="56"/>
        <v>0</v>
      </c>
      <c r="H72" s="266"/>
      <c r="I72" s="192">
        <f t="shared" si="33"/>
        <v>0</v>
      </c>
      <c r="J72" s="168">
        <f t="shared" si="57"/>
        <v>0</v>
      </c>
      <c r="K72" s="38">
        <f t="shared" si="57"/>
        <v>0</v>
      </c>
      <c r="L72" s="38">
        <f t="shared" si="57"/>
        <v>0</v>
      </c>
      <c r="M72" s="38">
        <f t="shared" si="57"/>
        <v>0</v>
      </c>
      <c r="N72" s="111"/>
      <c r="O72" s="149">
        <f>+'Program Expense Detail'!J149</f>
        <v>0</v>
      </c>
      <c r="P72" s="111"/>
      <c r="Q72" s="93">
        <f t="shared" si="58"/>
        <v>0</v>
      </c>
      <c r="R72" s="135">
        <v>0.01</v>
      </c>
      <c r="S72" s="93">
        <f t="shared" si="59"/>
        <v>0</v>
      </c>
      <c r="T72" s="135">
        <v>0.01</v>
      </c>
      <c r="U72" s="111">
        <f t="shared" si="60"/>
        <v>0</v>
      </c>
      <c r="V72" s="135">
        <v>0.01</v>
      </c>
      <c r="W72" s="111">
        <f t="shared" si="61"/>
        <v>0</v>
      </c>
      <c r="X72" s="135">
        <v>0.01</v>
      </c>
      <c r="Y72" s="111">
        <f t="shared" si="62"/>
        <v>0</v>
      </c>
      <c r="Z72" s="111"/>
      <c r="AA72" s="111">
        <f t="shared" si="54"/>
        <v>0</v>
      </c>
      <c r="AB72" s="306" t="str">
        <f>+'Program Expense Detail'!K149</f>
        <v>Costs associates with training and technical assistance for grant related disciplines</v>
      </c>
      <c r="AC72" s="307"/>
      <c r="AD72" s="307"/>
      <c r="AE72" s="307"/>
      <c r="AF72" s="307"/>
      <c r="AG72" s="308"/>
    </row>
    <row r="73" spans="1:33" ht="15.75" hidden="1" x14ac:dyDescent="0.25">
      <c r="A73" s="176"/>
      <c r="B73" s="16" t="s">
        <v>34</v>
      </c>
      <c r="C73" s="53"/>
      <c r="D73" s="53"/>
      <c r="E73" s="54"/>
      <c r="F73" s="21">
        <f t="shared" si="55"/>
        <v>0</v>
      </c>
      <c r="G73" s="192">
        <f t="shared" si="56"/>
        <v>0</v>
      </c>
      <c r="H73" s="266"/>
      <c r="I73" s="192">
        <f t="shared" si="33"/>
        <v>0</v>
      </c>
      <c r="J73" s="168">
        <f t="shared" si="57"/>
        <v>0</v>
      </c>
      <c r="K73" s="38">
        <f t="shared" si="57"/>
        <v>0</v>
      </c>
      <c r="L73" s="38">
        <f t="shared" si="57"/>
        <v>0</v>
      </c>
      <c r="M73" s="38">
        <f t="shared" si="57"/>
        <v>0</v>
      </c>
      <c r="N73" s="111"/>
      <c r="O73" s="149">
        <f>+'Program Expense Detail'!J153</f>
        <v>0</v>
      </c>
      <c r="P73" s="111"/>
      <c r="Q73" s="93">
        <f t="shared" si="58"/>
        <v>0</v>
      </c>
      <c r="R73" s="135">
        <v>0.01</v>
      </c>
      <c r="S73" s="93">
        <f t="shared" si="59"/>
        <v>0</v>
      </c>
      <c r="T73" s="135">
        <v>0.01</v>
      </c>
      <c r="U73" s="111">
        <f t="shared" si="60"/>
        <v>0</v>
      </c>
      <c r="V73" s="135">
        <v>0.01</v>
      </c>
      <c r="W73" s="111">
        <f t="shared" si="61"/>
        <v>0</v>
      </c>
      <c r="X73" s="135">
        <v>0.01</v>
      </c>
      <c r="Y73" s="111">
        <f t="shared" si="62"/>
        <v>0</v>
      </c>
      <c r="Z73" s="111"/>
      <c r="AA73" s="111">
        <f t="shared" si="54"/>
        <v>0</v>
      </c>
      <c r="AB73" s="306" t="str">
        <f>+'Program Expense Detail'!K153</f>
        <v>Miscellaneous costs associated with grant operations</v>
      </c>
      <c r="AC73" s="307"/>
      <c r="AD73" s="307"/>
      <c r="AE73" s="307"/>
      <c r="AF73" s="307"/>
      <c r="AG73" s="308"/>
    </row>
    <row r="74" spans="1:33" ht="15.75" x14ac:dyDescent="0.25">
      <c r="A74" s="176"/>
      <c r="B74" s="16" t="s">
        <v>35</v>
      </c>
      <c r="C74" s="53"/>
      <c r="D74" s="53"/>
      <c r="E74" s="54"/>
      <c r="F74" s="21">
        <f t="shared" si="55"/>
        <v>8.6618283044191478E-3</v>
      </c>
      <c r="G74" s="192">
        <f t="shared" si="56"/>
        <v>697</v>
      </c>
      <c r="H74" s="266"/>
      <c r="I74" s="192">
        <f t="shared" si="33"/>
        <v>697</v>
      </c>
      <c r="J74" s="168">
        <f t="shared" si="57"/>
        <v>174.25</v>
      </c>
      <c r="K74" s="38">
        <f t="shared" si="57"/>
        <v>174.25</v>
      </c>
      <c r="L74" s="38">
        <f t="shared" si="57"/>
        <v>174.25</v>
      </c>
      <c r="M74" s="38">
        <f t="shared" si="57"/>
        <v>174.25</v>
      </c>
      <c r="N74" s="111"/>
      <c r="O74" s="149">
        <f>+'Program Expense Detail'!J157</f>
        <v>697</v>
      </c>
      <c r="P74" s="111"/>
      <c r="Q74" s="93">
        <f t="shared" si="58"/>
        <v>697</v>
      </c>
      <c r="R74" s="135">
        <v>0.01</v>
      </c>
      <c r="S74" s="93">
        <f t="shared" si="59"/>
        <v>703.97</v>
      </c>
      <c r="T74" s="135">
        <v>0.01</v>
      </c>
      <c r="U74" s="111">
        <f t="shared" si="60"/>
        <v>711.00970000000007</v>
      </c>
      <c r="V74" s="135">
        <v>0.01</v>
      </c>
      <c r="W74" s="111">
        <f t="shared" si="61"/>
        <v>718.11979700000006</v>
      </c>
      <c r="X74" s="135">
        <v>0.01</v>
      </c>
      <c r="Y74" s="111">
        <f t="shared" si="62"/>
        <v>725.30099497000003</v>
      </c>
      <c r="Z74" s="111"/>
      <c r="AA74" s="111">
        <f t="shared" si="54"/>
        <v>2111.9796999999999</v>
      </c>
      <c r="AB74" s="306" t="str">
        <f>+'Program Expense Detail'!K157</f>
        <v>Allocation of annual insurance costs related to grant operations</v>
      </c>
      <c r="AC74" s="307"/>
      <c r="AD74" s="307"/>
      <c r="AE74" s="307"/>
      <c r="AF74" s="307"/>
      <c r="AG74" s="308"/>
    </row>
    <row r="75" spans="1:33" ht="15.75" x14ac:dyDescent="0.25">
      <c r="A75" s="176"/>
      <c r="B75" s="16"/>
      <c r="C75" s="53"/>
      <c r="D75" s="53"/>
      <c r="E75" s="54"/>
      <c r="F75" s="21">
        <f t="shared" si="55"/>
        <v>0</v>
      </c>
      <c r="G75" s="193">
        <f t="shared" si="56"/>
        <v>0</v>
      </c>
      <c r="H75" s="267"/>
      <c r="I75" s="193">
        <f t="shared" si="33"/>
        <v>0</v>
      </c>
      <c r="J75" s="168">
        <f t="shared" si="57"/>
        <v>0</v>
      </c>
      <c r="K75" s="38">
        <f t="shared" si="57"/>
        <v>0</v>
      </c>
      <c r="L75" s="38">
        <f t="shared" si="57"/>
        <v>0</v>
      </c>
      <c r="M75" s="38">
        <f t="shared" si="57"/>
        <v>0</v>
      </c>
      <c r="N75" s="112"/>
      <c r="O75" s="149"/>
      <c r="P75" s="112"/>
      <c r="Q75" s="88">
        <f t="shared" si="58"/>
        <v>0</v>
      </c>
      <c r="R75" s="135"/>
      <c r="S75" s="88">
        <f t="shared" si="59"/>
        <v>0</v>
      </c>
      <c r="T75" s="135"/>
      <c r="U75" s="112">
        <f t="shared" si="60"/>
        <v>0</v>
      </c>
      <c r="V75" s="135"/>
      <c r="W75" s="112">
        <f t="shared" si="61"/>
        <v>0</v>
      </c>
      <c r="X75" s="135"/>
      <c r="Y75" s="112">
        <f t="shared" si="62"/>
        <v>0</v>
      </c>
      <c r="Z75" s="112"/>
      <c r="AA75" s="112">
        <f t="shared" si="54"/>
        <v>0</v>
      </c>
      <c r="AB75" s="306"/>
      <c r="AC75" s="307"/>
      <c r="AD75" s="307"/>
      <c r="AE75" s="307"/>
      <c r="AF75" s="307"/>
      <c r="AG75" s="308"/>
    </row>
    <row r="76" spans="1:33" ht="16.5" thickBot="1" x14ac:dyDescent="0.3">
      <c r="A76" s="176"/>
      <c r="B76" s="207"/>
      <c r="C76" s="53"/>
      <c r="D76" s="53"/>
      <c r="E76" s="54"/>
      <c r="F76" s="200">
        <f t="shared" si="55"/>
        <v>0</v>
      </c>
      <c r="G76" s="213">
        <f t="shared" si="56"/>
        <v>0</v>
      </c>
      <c r="H76" s="268"/>
      <c r="I76" s="213">
        <f t="shared" si="33"/>
        <v>0</v>
      </c>
      <c r="J76" s="171">
        <v>0</v>
      </c>
      <c r="K76" s="55">
        <v>0</v>
      </c>
      <c r="L76" s="55">
        <v>0</v>
      </c>
      <c r="M76" s="88">
        <v>0</v>
      </c>
      <c r="N76" s="112"/>
      <c r="O76" s="149"/>
      <c r="P76" s="112"/>
      <c r="Q76" s="88">
        <f t="shared" si="58"/>
        <v>0</v>
      </c>
      <c r="R76" s="135"/>
      <c r="S76" s="88">
        <f t="shared" si="59"/>
        <v>0</v>
      </c>
      <c r="T76" s="135"/>
      <c r="U76" s="112">
        <f>+K76</f>
        <v>0</v>
      </c>
      <c r="V76" s="135"/>
      <c r="W76" s="112">
        <f>+M76</f>
        <v>0</v>
      </c>
      <c r="X76" s="135"/>
      <c r="Y76" s="112">
        <f>+O76</f>
        <v>0</v>
      </c>
      <c r="Z76" s="112"/>
      <c r="AA76" s="112">
        <f t="shared" si="54"/>
        <v>0</v>
      </c>
      <c r="AB76" s="306"/>
      <c r="AC76" s="307"/>
      <c r="AD76" s="307"/>
      <c r="AE76" s="307"/>
      <c r="AF76" s="307"/>
      <c r="AG76" s="308"/>
    </row>
    <row r="77" spans="1:33" ht="19.5" thickBot="1" x14ac:dyDescent="0.35">
      <c r="A77" s="188"/>
      <c r="B77" s="209" t="s">
        <v>36</v>
      </c>
      <c r="C77" s="211"/>
      <c r="D77" s="211"/>
      <c r="E77" s="212"/>
      <c r="F77" s="198">
        <f t="shared" si="55"/>
        <v>6.8635979519809112E-2</v>
      </c>
      <c r="G77" s="214">
        <f t="shared" si="56"/>
        <v>5523</v>
      </c>
      <c r="H77" s="269"/>
      <c r="I77" s="214">
        <f t="shared" si="33"/>
        <v>5523</v>
      </c>
      <c r="J77" s="172">
        <f>SUM(J67:J76)</f>
        <v>1380.75</v>
      </c>
      <c r="K77" s="56">
        <f>SUM(K67:K76)</f>
        <v>1380.75</v>
      </c>
      <c r="L77" s="56">
        <f>SUM(L67:L76)</f>
        <v>1380.75</v>
      </c>
      <c r="M77" s="89">
        <f>SUM(M67:M76)</f>
        <v>1380.75</v>
      </c>
      <c r="N77" s="113"/>
      <c r="O77" s="153"/>
      <c r="P77" s="125"/>
      <c r="Q77" s="56">
        <f>SUM(Q67:Q76)</f>
        <v>5523</v>
      </c>
      <c r="R77" s="249">
        <f>+AA77/AA79</f>
        <v>6.7708624332979458E-2</v>
      </c>
      <c r="S77" s="89">
        <f>SUM(S67:S76)</f>
        <v>5578.2300000000005</v>
      </c>
      <c r="T77" s="249">
        <f>+S77/S79</f>
        <v>6.8207003756121473E-2</v>
      </c>
      <c r="U77" s="113">
        <f>SUM(U67:U76)</f>
        <v>5634.0123000000003</v>
      </c>
      <c r="V77" s="162">
        <f>+U77/U79</f>
        <v>6.7736821305688866E-2</v>
      </c>
      <c r="W77" s="113">
        <f>SUM(W67:W76)</f>
        <v>5690.3524230000003</v>
      </c>
      <c r="X77" s="162">
        <f>+W77/W79</f>
        <v>6.7261255432394626E-2</v>
      </c>
      <c r="Y77" s="113">
        <f>SUM(Y67:Y76)</f>
        <v>5747.2559472299999</v>
      </c>
      <c r="Z77" s="113"/>
      <c r="AA77" s="214">
        <f>+G77+S77+U77+W77+Y77</f>
        <v>28172.85067023</v>
      </c>
    </row>
    <row r="78" spans="1:33" ht="15.75" thickBot="1" x14ac:dyDescent="0.3">
      <c r="A78" s="176"/>
      <c r="B78" s="57"/>
      <c r="C78" s="58"/>
      <c r="D78" s="58"/>
      <c r="E78" s="54"/>
      <c r="F78" s="59"/>
      <c r="G78" s="194"/>
      <c r="H78" s="194"/>
      <c r="I78" s="194">
        <f t="shared" si="33"/>
        <v>0</v>
      </c>
      <c r="J78" s="60"/>
      <c r="K78" s="60"/>
      <c r="L78" s="60"/>
      <c r="M78" s="60"/>
      <c r="N78" s="114"/>
      <c r="O78" s="156"/>
      <c r="P78" s="114"/>
      <c r="Q78" s="60">
        <f>+G78</f>
        <v>0</v>
      </c>
      <c r="R78" s="140"/>
      <c r="S78" s="60">
        <f>+J78</f>
        <v>0</v>
      </c>
      <c r="T78" s="140"/>
      <c r="U78" s="114">
        <f>+K78</f>
        <v>0</v>
      </c>
      <c r="V78" s="140"/>
      <c r="W78" s="114">
        <f>+M78</f>
        <v>0</v>
      </c>
      <c r="X78" s="140"/>
      <c r="Y78" s="114">
        <f>+O78</f>
        <v>0</v>
      </c>
      <c r="Z78" s="114"/>
      <c r="AA78" s="114">
        <f>+Q78+S78+U78</f>
        <v>0</v>
      </c>
    </row>
    <row r="79" spans="1:33" ht="21.75" thickBot="1" x14ac:dyDescent="0.4">
      <c r="A79" s="195"/>
      <c r="B79" s="217" t="s">
        <v>37</v>
      </c>
      <c r="C79" s="218"/>
      <c r="D79" s="218"/>
      <c r="E79" s="219"/>
      <c r="F79" s="198">
        <f>G79/$G$79</f>
        <v>1</v>
      </c>
      <c r="G79" s="196">
        <f>+G64+G77</f>
        <v>80468</v>
      </c>
      <c r="H79" s="270">
        <f>+H64+H77</f>
        <v>50068.800000000003</v>
      </c>
      <c r="I79" s="196">
        <f>+G79+H79</f>
        <v>130536.8</v>
      </c>
      <c r="J79" s="173">
        <f>J77+J64</f>
        <v>26794.07</v>
      </c>
      <c r="K79" s="61">
        <f>K77+K64</f>
        <v>26794.07</v>
      </c>
      <c r="L79" s="61">
        <f>L77+L64</f>
        <v>26794.07</v>
      </c>
      <c r="M79" s="90">
        <f>M77+M64</f>
        <v>26794.07</v>
      </c>
      <c r="N79" s="115"/>
      <c r="O79" s="157"/>
      <c r="P79" s="126"/>
      <c r="Q79" s="115">
        <f>+Q64+Q77</f>
        <v>80468</v>
      </c>
      <c r="R79" s="141"/>
      <c r="S79" s="90">
        <f>S77+S64</f>
        <v>81783.83</v>
      </c>
      <c r="T79" s="141"/>
      <c r="U79" s="115">
        <f>U77+U64</f>
        <v>83175.032300000006</v>
      </c>
      <c r="V79" s="141"/>
      <c r="W79" s="115">
        <f>W77+W64</f>
        <v>84600.746543000001</v>
      </c>
      <c r="X79" s="141"/>
      <c r="Y79" s="115">
        <f>Y77+Y64</f>
        <v>86061.935846029999</v>
      </c>
      <c r="Z79" s="115"/>
      <c r="AA79" s="115">
        <f>+G79+S79+U79+W79+Y79</f>
        <v>416089.54468903004</v>
      </c>
    </row>
    <row r="80" spans="1:33" ht="21.75" thickBot="1" x14ac:dyDescent="0.4">
      <c r="A80" s="62"/>
      <c r="B80" s="62" t="s">
        <v>49</v>
      </c>
      <c r="C80" s="63"/>
      <c r="D80" s="63"/>
      <c r="E80" s="63"/>
      <c r="F80" s="215"/>
      <c r="G80" s="216">
        <f>$G$79/$G$79</f>
        <v>1</v>
      </c>
      <c r="H80" s="271"/>
      <c r="I80" s="216"/>
      <c r="J80" s="174">
        <f>$G$79/$G$79</f>
        <v>1</v>
      </c>
      <c r="K80" s="66">
        <f>$G$79/$G$79</f>
        <v>1</v>
      </c>
      <c r="L80" s="66">
        <f>$G$79/$G$79</f>
        <v>1</v>
      </c>
      <c r="M80" s="94">
        <f>$G$79/$G$79</f>
        <v>1</v>
      </c>
      <c r="N80" s="116"/>
      <c r="O80" s="158"/>
      <c r="P80" s="116"/>
      <c r="Q80" s="94">
        <f>+G80</f>
        <v>1</v>
      </c>
      <c r="R80" s="142"/>
      <c r="S80" s="94">
        <f>+J80</f>
        <v>1</v>
      </c>
      <c r="T80" s="142"/>
      <c r="U80" s="116">
        <f>+K80</f>
        <v>1</v>
      </c>
      <c r="V80" s="142"/>
      <c r="W80" s="116">
        <f>+M80</f>
        <v>1</v>
      </c>
      <c r="X80" s="142"/>
      <c r="Y80" s="116">
        <f>+O80</f>
        <v>0</v>
      </c>
      <c r="Z80" s="116"/>
      <c r="AA80" s="116">
        <f>+K80</f>
        <v>1</v>
      </c>
    </row>
    <row r="81" spans="1:27" hidden="1" x14ac:dyDescent="0.25">
      <c r="A81" s="1"/>
      <c r="B81" s="54"/>
      <c r="C81" s="1"/>
      <c r="D81" s="54"/>
      <c r="E81" s="54"/>
      <c r="F81" s="1"/>
      <c r="G81" s="248">
        <f>+G82-G79</f>
        <v>136896</v>
      </c>
      <c r="H81" s="1"/>
      <c r="I81" s="1"/>
      <c r="J81" s="1"/>
      <c r="K81" s="1"/>
      <c r="L81" s="1"/>
      <c r="M81" s="1"/>
      <c r="N81" s="1"/>
      <c r="O81" s="1"/>
      <c r="P81" s="1"/>
      <c r="Q81" s="1"/>
      <c r="R81" s="119"/>
      <c r="S81" s="1"/>
      <c r="T81" s="119"/>
      <c r="U81" s="1"/>
      <c r="V81" s="119"/>
      <c r="W81" s="1"/>
      <c r="X81" s="119"/>
      <c r="Y81" s="1"/>
      <c r="Z81" s="1"/>
      <c r="AA81" s="1"/>
    </row>
    <row r="82" spans="1:27" hidden="1" x14ac:dyDescent="0.25">
      <c r="G82">
        <v>217364</v>
      </c>
    </row>
  </sheetData>
  <protectedRanges>
    <protectedRange sqref="C4:I5 J31:P32 S35 G35:H35 J35:P35 B31:E32" name="Range1"/>
    <protectedRange sqref="J38:P38 O62 P59:P62 J59:O61 J42:P55 J67:M75" name="Range2"/>
    <protectedRange sqref="J76:P76 N67:P75 B67:B76" name="Range3"/>
    <protectedRange sqref="J28:P30 J27:N27 P27 J26:P26 P18:P25 J18:N25 B18:E30" name="Range1_1"/>
    <protectedRange sqref="AB18:AG26" name="Range1_4_1_1"/>
    <protectedRange sqref="B42:B55" name="Range2_1"/>
  </protectedRanges>
  <mergeCells count="70">
    <mergeCell ref="C10:G10"/>
    <mergeCell ref="C11:G11"/>
    <mergeCell ref="C38:E38"/>
    <mergeCell ref="C1:G1"/>
    <mergeCell ref="C4:G4"/>
    <mergeCell ref="C6:G6"/>
    <mergeCell ref="C7:G7"/>
    <mergeCell ref="C8:G8"/>
    <mergeCell ref="C9:G9"/>
    <mergeCell ref="AB14:AG14"/>
    <mergeCell ref="AB18:AG18"/>
    <mergeCell ref="AB19:AG19"/>
    <mergeCell ref="AB20:AG20"/>
    <mergeCell ref="AB21:AG21"/>
    <mergeCell ref="AB24:AG24"/>
    <mergeCell ref="AB26:AG26"/>
    <mergeCell ref="AB27:AG27"/>
    <mergeCell ref="AB31:AG31"/>
    <mergeCell ref="AB32:AG32"/>
    <mergeCell ref="AB28:AG28"/>
    <mergeCell ref="AB29:AG29"/>
    <mergeCell ref="AB30:AG30"/>
    <mergeCell ref="AB35:AG35"/>
    <mergeCell ref="AB34:AG34"/>
    <mergeCell ref="AB36:AG36"/>
    <mergeCell ref="AB37:AG37"/>
    <mergeCell ref="AB40:AG40"/>
    <mergeCell ref="AB45:AG45"/>
    <mergeCell ref="AB46:AG46"/>
    <mergeCell ref="AB47:AG47"/>
    <mergeCell ref="AB38:AG38"/>
    <mergeCell ref="AB39:AG39"/>
    <mergeCell ref="AB42:AG42"/>
    <mergeCell ref="AB41:AG41"/>
    <mergeCell ref="AB70:AG70"/>
    <mergeCell ref="AB71:AG71"/>
    <mergeCell ref="AB57:AG57"/>
    <mergeCell ref="AB58:AG58"/>
    <mergeCell ref="AB59:AG59"/>
    <mergeCell ref="AB60:AG60"/>
    <mergeCell ref="AB61:AG61"/>
    <mergeCell ref="AB67:AG67"/>
    <mergeCell ref="AB68:AG68"/>
    <mergeCell ref="AB69:AG69"/>
    <mergeCell ref="AB62:AG62"/>
    <mergeCell ref="AB63:AG63"/>
    <mergeCell ref="AB64:AG64"/>
    <mergeCell ref="AB65:AG65"/>
    <mergeCell ref="AB66:AG66"/>
    <mergeCell ref="AB76:AG76"/>
    <mergeCell ref="AB72:AG72"/>
    <mergeCell ref="AB73:AG73"/>
    <mergeCell ref="AB74:AG74"/>
    <mergeCell ref="AB75:AG75"/>
    <mergeCell ref="AB22:AG22"/>
    <mergeCell ref="AB25:AG25"/>
    <mergeCell ref="AB23:AG23"/>
    <mergeCell ref="Q57:AA57"/>
    <mergeCell ref="Q58:AA58"/>
    <mergeCell ref="AB56:AG56"/>
    <mergeCell ref="AB53:AG53"/>
    <mergeCell ref="AB54:AG54"/>
    <mergeCell ref="AB48:AG48"/>
    <mergeCell ref="AB49:AG49"/>
    <mergeCell ref="AB50:AG50"/>
    <mergeCell ref="AB51:AG51"/>
    <mergeCell ref="AB52:AG52"/>
    <mergeCell ref="AB55:AG55"/>
    <mergeCell ref="AB43:AG43"/>
    <mergeCell ref="AB44:AG44"/>
  </mergeCells>
  <conditionalFormatting sqref="R77">
    <cfRule type="expression" dxfId="25" priority="45">
      <formula>$E$76&gt;0.1</formula>
    </cfRule>
  </conditionalFormatting>
  <conditionalFormatting sqref="R43">
    <cfRule type="expression" dxfId="24" priority="44">
      <formula>$F$42&gt;10000</formula>
    </cfRule>
  </conditionalFormatting>
  <conditionalFormatting sqref="O77">
    <cfRule type="expression" dxfId="23" priority="31">
      <formula>$E$76&gt;0.1</formula>
    </cfRule>
  </conditionalFormatting>
  <conditionalFormatting sqref="O43">
    <cfRule type="expression" dxfId="22" priority="30">
      <formula>$F$42&gt;10000</formula>
    </cfRule>
  </conditionalFormatting>
  <conditionalFormatting sqref="T43">
    <cfRule type="expression" dxfId="21" priority="23">
      <formula>$F$42&gt;10000</formula>
    </cfRule>
  </conditionalFormatting>
  <conditionalFormatting sqref="R35 O35">
    <cfRule type="expression" dxfId="20" priority="47">
      <formula>($F$34/$F$24)&gt;0.4</formula>
    </cfRule>
  </conditionalFormatting>
  <conditionalFormatting sqref="R59 O59 T59">
    <cfRule type="expression" dxfId="19" priority="52">
      <formula>($L$62/$D$58)/3&gt;600</formula>
    </cfRule>
    <cfRule type="expression" dxfId="18" priority="53">
      <formula>($K$62/$D$58)/3&gt;600</formula>
    </cfRule>
    <cfRule type="expression" dxfId="17" priority="54">
      <formula>($J$62/$D$58)/3&gt;600</formula>
    </cfRule>
    <cfRule type="expression" dxfId="16" priority="55">
      <formula>($G$62/$D$58)/3&gt;600</formula>
    </cfRule>
  </conditionalFormatting>
  <conditionalFormatting sqref="V77">
    <cfRule type="expression" dxfId="15" priority="13">
      <formula>$E$76&gt;0.1</formula>
    </cfRule>
  </conditionalFormatting>
  <conditionalFormatting sqref="V43">
    <cfRule type="expression" dxfId="14" priority="12">
      <formula>$F$42&gt;10000</formula>
    </cfRule>
  </conditionalFormatting>
  <conditionalFormatting sqref="V59">
    <cfRule type="expression" dxfId="13" priority="15">
      <formula>($L$62/$D$58)/3&gt;600</formula>
    </cfRule>
    <cfRule type="expression" dxfId="12" priority="16">
      <formula>($K$62/$D$58)/3&gt;600</formula>
    </cfRule>
    <cfRule type="expression" dxfId="11" priority="17">
      <formula>($J$62/$D$58)/3&gt;600</formula>
    </cfRule>
    <cfRule type="expression" dxfId="10" priority="18">
      <formula>($G$62/$D$58)/3&gt;600</formula>
    </cfRule>
  </conditionalFormatting>
  <conditionalFormatting sqref="X77">
    <cfRule type="expression" dxfId="9" priority="6">
      <formula>$E$76&gt;0.1</formula>
    </cfRule>
  </conditionalFormatting>
  <conditionalFormatting sqref="X43">
    <cfRule type="expression" dxfId="8" priority="5">
      <formula>$F$42&gt;10000</formula>
    </cfRule>
  </conditionalFormatting>
  <conditionalFormatting sqref="X59">
    <cfRule type="expression" dxfId="7" priority="8">
      <formula>($L$62/$D$58)/3&gt;600</formula>
    </cfRule>
    <cfRule type="expression" dxfId="6" priority="9">
      <formula>($K$62/$D$58)/3&gt;600</formula>
    </cfRule>
    <cfRule type="expression" dxfId="5" priority="10">
      <formula>($J$62/$D$58)/3&gt;600</formula>
    </cfRule>
    <cfRule type="expression" dxfId="4" priority="11">
      <formula>($G$62/$D$58)/3&gt;600</formula>
    </cfRule>
  </conditionalFormatting>
  <conditionalFormatting sqref="T35">
    <cfRule type="expression" dxfId="3" priority="4">
      <formula>($F$34/$F$24)&gt;0.4</formula>
    </cfRule>
  </conditionalFormatting>
  <conditionalFormatting sqref="V35">
    <cfRule type="expression" dxfId="2" priority="3">
      <formula>($F$34/$F$24)&gt;0.4</formula>
    </cfRule>
  </conditionalFormatting>
  <conditionalFormatting sqref="X35">
    <cfRule type="expression" dxfId="1" priority="2">
      <formula>($F$34/$F$24)&gt;0.4</formula>
    </cfRule>
  </conditionalFormatting>
  <conditionalFormatting sqref="T77">
    <cfRule type="expression" dxfId="0" priority="1">
      <formula>$E$76&gt;0.1</formula>
    </cfRule>
  </conditionalFormatting>
  <dataValidations xWindow="676" yWindow="789" count="13">
    <dataValidation allowBlank="1" showInputMessage="1" showErrorMessage="1" promptTitle="Households Served" prompt="Input proposed number of housholds to be served." sqref="C10" xr:uid="{00000000-0002-0000-0100-000001000000}"/>
    <dataValidation allowBlank="1" showInputMessage="1" showErrorMessage="1" promptTitle="Geographic Area" prompt="Input county names and states to be served." sqref="C9" xr:uid="{00000000-0002-0000-0100-000002000000}"/>
    <dataValidation allowBlank="1" showInputMessage="1" showErrorMessage="1" promptTitle="Continuum of Care" prompt="Input ID codes for proposed CoC(s) to be served." sqref="C8" xr:uid="{00000000-0002-0000-0100-000003000000}"/>
    <dataValidation allowBlank="1" showInputMessage="1" showErrorMessage="1" promptTitle="Budget Amount" sqref="C6" xr:uid="{00000000-0002-0000-0100-000004000000}"/>
    <dataValidation allowBlank="1" showInputMessage="1" showErrorMessage="1" promptTitle="Name of Applicant" prompt="Input text only" sqref="C4" xr:uid="{00000000-0002-0000-0100-000005000000}"/>
    <dataValidation allowBlank="1" showInputMessage="1" showErrorMessage="1" prompt="Input base annual salary/wage" sqref="E28:E32" xr:uid="{00000000-0002-0000-0100-000008000000}"/>
    <dataValidation type="decimal" allowBlank="1" showInputMessage="1" showErrorMessage="1" errorTitle="% FTE" error="Must be a decimal between 0.00 and 1.00" promptTitle="% FTE" prompt="Must be a decimal between 0.00 and 1.00" sqref="D28:D32" xr:uid="{00000000-0002-0000-0100-000009000000}">
      <formula1>0</formula1>
      <formula2>1</formula2>
    </dataValidation>
    <dataValidation type="whole" operator="greaterThan" allowBlank="1" showInputMessage="1" showErrorMessage="1" errorTitle="# FTE" error="Whole number greater than 0" promptTitle="# FTE" prompt="Whole number greater than 0" sqref="C28:C32" xr:uid="{00000000-0002-0000-0100-00000A000000}">
      <formula1>0</formula1>
    </dataValidation>
    <dataValidation allowBlank="1" showInputMessage="1" showErrorMessage="1" promptTitle="Average Amount / Household" prompt="Input the average dollar amount per household to be served." sqref="C11" xr:uid="{00000000-0002-0000-0100-00000C000000}"/>
    <dataValidation allowBlank="1" showInputMessage="1" showErrorMessage="1" prompt="Number of vehicles" sqref="E59:E62" xr:uid="{00000000-0002-0000-0100-000000000000}"/>
    <dataValidation allowBlank="1" showInputMessage="1" showErrorMessage="1" promptTitle="Administrative Expenses" prompt="Input text only" sqref="B67:B76" xr:uid="{00000000-0002-0000-0100-000007000000}"/>
    <dataValidation operator="greaterThan" allowBlank="1" showInputMessage="1" showErrorMessage="1" promptTitle="Title and Organization" prompt="Input text only" sqref="B18:B32 C18:E27" xr:uid="{00000000-0002-0000-0100-00000B000000}"/>
    <dataValidation allowBlank="1" showInputMessage="1" showErrorMessage="1" promptTitle="Other Non-Personnel Services Exp" prompt="Input text only" sqref="B42:B55" xr:uid="{14AB1928-92A5-4FD4-88F4-2C5B46D4EA84}"/>
  </dataValidations>
  <pageMargins left="0.7" right="0.7" top="0.75" bottom="0.75" header="0.3" footer="0.3"/>
  <pageSetup scale="47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6B8E7629DD086A458675107B8B0D5101" ma:contentTypeVersion="5" ma:contentTypeDescription="Create a new document." ma:contentTypeScope="" ma:versionID="b3e580f6cc068d46cbe2d62a70ce8be2">
  <xsd:schema xmlns:xsd="http://www.w3.org/2001/XMLSchema" xmlns:xs="http://www.w3.org/2001/XMLSchema" xmlns:p="http://schemas.microsoft.com/office/2006/metadata/properties" xmlns:ns3="83c39aae-b0fa-453e-9bc7-fb44bd7f2df1" xmlns:ns4="7018272a-e8bd-4267-b929-9fc59eb39249" targetNamespace="http://schemas.microsoft.com/office/2006/metadata/properties" ma:root="true" ma:fieldsID="2292ffb85dac6687c817aab426caae4a" ns3:_="" ns4:_="">
    <xsd:import namespace="83c39aae-b0fa-453e-9bc7-fb44bd7f2df1"/>
    <xsd:import namespace="7018272a-e8bd-4267-b929-9fc59eb39249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4:SharedWithUsers" minOccurs="0"/>
                <xsd:element ref="ns4:SharedWithDetails" minOccurs="0"/>
                <xsd:element ref="ns4:SharingHintHash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3c39aae-b0fa-453e-9bc7-fb44bd7f2df1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018272a-e8bd-4267-b929-9fc59eb39249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2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EB9A0CF4-FC3A-428E-96CE-92BA26CF1041}">
  <ds:schemaRefs>
    <ds:schemaRef ds:uri="http://purl.org/dc/terms/"/>
    <ds:schemaRef ds:uri="7018272a-e8bd-4267-b929-9fc59eb39249"/>
    <ds:schemaRef ds:uri="http://schemas.microsoft.com/office/2006/documentManagement/types"/>
    <ds:schemaRef ds:uri="83c39aae-b0fa-453e-9bc7-fb44bd7f2df1"/>
    <ds:schemaRef ds:uri="http://schemas.microsoft.com/office/infopath/2007/PartnerControls"/>
    <ds:schemaRef ds:uri="http://purl.org/dc/elements/1.1/"/>
    <ds:schemaRef ds:uri="http://schemas.openxmlformats.org/package/2006/metadata/core-properties"/>
    <ds:schemaRef ds:uri="http://schemas.microsoft.com/office/2006/metadata/properties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3F4165FB-3C92-4C63-9552-1427663A04A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68724D80-C9DE-4BCE-86D1-6D9E543D538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83c39aae-b0fa-453e-9bc7-fb44bd7f2df1"/>
    <ds:schemaRef ds:uri="7018272a-e8bd-4267-b929-9fc59eb39249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Program Expense Detail</vt:lpstr>
      <vt:lpstr>Budget</vt:lpstr>
      <vt:lpstr>Budget!Print_Area</vt:lpstr>
      <vt:lpstr>'Program Expense Detail'!Print_Area</vt:lpstr>
    </vt:vector>
  </TitlesOfParts>
  <Company>Ellensburg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John Raymond</dc:creator>
  <cp:lastModifiedBy>John Raymond</cp:lastModifiedBy>
  <cp:lastPrinted>2021-09-20T22:00:37Z</cp:lastPrinted>
  <dcterms:created xsi:type="dcterms:W3CDTF">2017-04-13T17:20:09Z</dcterms:created>
  <dcterms:modified xsi:type="dcterms:W3CDTF">2021-09-24T17:40:26Z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0x0101006B8E7629DD086A458675107B8B0D5101</vt:lpwstr>
  </property>
</Properties>
</file>